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0490" windowHeight="7230" tabRatio="949"/>
  </bookViews>
  <sheets>
    <sheet name="สรุปจำนวนนักเรียนแยกชั้นเรียน" sheetId="22" r:id="rId1"/>
    <sheet name="แยกตามบ้าน" sheetId="25" r:id="rId2"/>
    <sheet name="อบ2.1" sheetId="45" r:id="rId3"/>
    <sheet name="อบ2.2" sheetId="44" r:id="rId4"/>
    <sheet name="อบ3.1" sheetId="43" r:id="rId5"/>
    <sheet name="อบ 3.2" sheetId="40" r:id="rId6"/>
    <sheet name="ป1" sheetId="38" r:id="rId7"/>
    <sheet name="ป2.1" sheetId="28" r:id="rId8"/>
    <sheet name="ป2.2" sheetId="37" r:id="rId9"/>
    <sheet name="ป3.1" sheetId="27" r:id="rId10"/>
    <sheet name="ป3.2" sheetId="32" r:id="rId11"/>
    <sheet name="ป4.1" sheetId="42" r:id="rId12"/>
    <sheet name="ป4.2" sheetId="3" r:id="rId13"/>
    <sheet name="ป5" sheetId="5" r:id="rId14"/>
    <sheet name="ป6.1" sheetId="7" r:id="rId15"/>
    <sheet name="ป6.2" sheetId="35" r:id="rId16"/>
    <sheet name="ม1.1" sheetId="8" r:id="rId17"/>
    <sheet name="ม1.2" sheetId="31" r:id="rId18"/>
    <sheet name="ม.2.1" sheetId="41" r:id="rId19"/>
    <sheet name="ม2.2" sheetId="9" r:id="rId20"/>
    <sheet name="ม.3" sheetId="11" r:id="rId21"/>
  </sheets>
  <externalReferences>
    <externalReference r:id="rId22"/>
    <externalReference r:id="rId23"/>
  </externalReferences>
  <definedNames>
    <definedName name="_xlnm.Print_Area" localSheetId="11">ป4.1!$A$1:$S$23</definedName>
    <definedName name="_xlnm.Print_Area" localSheetId="12">ป4.2!$A$1:$S$23</definedName>
    <definedName name="_xlnm.Print_Area" localSheetId="13">ป5!$A$1:$S$32</definedName>
    <definedName name="_xlnm.Print_Area" localSheetId="14">ป6.1!$A$1:$S$26</definedName>
    <definedName name="_xlnm.Print_Area" localSheetId="18">ม.2.1!$A$1:$S$43</definedName>
    <definedName name="_xlnm.Print_Area" localSheetId="20">ม.3!$A$1:$S$33</definedName>
    <definedName name="_xlnm.Print_Area" localSheetId="16">ม1.1!$A$1:$S$35</definedName>
    <definedName name="_xlnm.Print_Area" localSheetId="19">ม2.2!$A$1:$S$46</definedName>
    <definedName name="_xlnm.Print_Area" localSheetId="0">สรุปจำนวนนักเรียนแยกชั้นเรียน!$A$1:$F$40</definedName>
  </definedNames>
  <calcPr calcId="152511"/>
</workbook>
</file>

<file path=xl/calcChain.xml><?xml version="1.0" encoding="utf-8"?>
<calcChain xmlns="http://schemas.openxmlformats.org/spreadsheetml/2006/main">
  <c r="D6" i="22" l="1"/>
  <c r="R24" i="45" l="1"/>
  <c r="Q24" i="45"/>
  <c r="S24" i="45" s="1"/>
  <c r="AS5" i="45"/>
  <c r="AR23" i="11" l="1"/>
  <c r="AS23" i="11"/>
  <c r="AT23" i="11" s="1"/>
  <c r="AR24" i="11"/>
  <c r="AS24" i="11" s="1"/>
  <c r="AT24" i="11" s="1"/>
  <c r="AR25" i="11"/>
  <c r="AS25" i="11" s="1"/>
  <c r="AT25" i="11" s="1"/>
  <c r="AR9" i="11"/>
  <c r="AS9" i="11" s="1"/>
  <c r="AT9" i="11" s="1"/>
  <c r="AR10" i="11"/>
  <c r="AS10" i="11" s="1"/>
  <c r="AT10" i="11" s="1"/>
  <c r="AR21" i="5" l="1"/>
  <c r="AS21" i="5"/>
  <c r="AR24" i="8" l="1"/>
  <c r="AS24" i="8" s="1"/>
  <c r="AT24" i="8" s="1"/>
  <c r="AR23" i="8"/>
  <c r="AS23" i="8" s="1"/>
  <c r="AT23" i="8" s="1"/>
  <c r="AR11" i="8"/>
  <c r="AS11" i="8" s="1"/>
  <c r="AT11" i="8" s="1"/>
  <c r="AR22" i="8"/>
  <c r="AS22" i="8" s="1"/>
  <c r="AT22" i="8" s="1"/>
  <c r="AR21" i="8"/>
  <c r="AS21" i="8" s="1"/>
  <c r="AT21" i="8" s="1"/>
  <c r="AR8" i="8"/>
  <c r="AS8" i="8" s="1"/>
  <c r="AT8" i="8" s="1"/>
  <c r="AP20" i="31"/>
  <c r="AQ20" i="31" s="1"/>
  <c r="AR20" i="31" s="1"/>
  <c r="AP19" i="31"/>
  <c r="AQ19" i="31" s="1"/>
  <c r="AR19" i="31" s="1"/>
  <c r="AP16" i="31"/>
  <c r="AQ16" i="31" s="1"/>
  <c r="AR16" i="31" s="1"/>
  <c r="AP15" i="31"/>
  <c r="AQ15" i="31" s="1"/>
  <c r="AR15" i="31" s="1"/>
  <c r="AP6" i="8"/>
  <c r="AQ6" i="8" s="1"/>
  <c r="AR6" i="8" s="1"/>
  <c r="AR14" i="31" l="1"/>
  <c r="AS14" i="31" s="1"/>
  <c r="AR13" i="31"/>
  <c r="AS13" i="31" s="1"/>
  <c r="Z34" i="8" l="1"/>
  <c r="AR20" i="5"/>
  <c r="AS20" i="5" s="1"/>
  <c r="AR13" i="7" l="1"/>
  <c r="AS13" i="7"/>
  <c r="AR19" i="5"/>
  <c r="AS19" i="5"/>
  <c r="AR26" i="41" l="1"/>
  <c r="AS26" i="41" s="1"/>
  <c r="AR15" i="41"/>
  <c r="AS15" i="41" s="1"/>
  <c r="R22" i="44" l="1"/>
  <c r="Q22" i="44"/>
  <c r="AS5" i="44"/>
  <c r="S22" i="44" l="1"/>
  <c r="AS20" i="27"/>
  <c r="AT20" i="27" s="1"/>
  <c r="AR20" i="27"/>
  <c r="AR9" i="35" l="1"/>
  <c r="AS9" i="35" s="1"/>
  <c r="AT9" i="35" s="1"/>
  <c r="AR20" i="35" l="1"/>
  <c r="AS20" i="35" s="1"/>
  <c r="AT20" i="35" s="1"/>
  <c r="D7" i="22" l="1"/>
  <c r="R29" i="43" l="1"/>
  <c r="Q29" i="43"/>
  <c r="AS5" i="43"/>
  <c r="S29" i="43" l="1"/>
  <c r="C17" i="25" l="1"/>
  <c r="B17" i="25"/>
  <c r="L17" i="25" s="1"/>
  <c r="K17" i="25"/>
  <c r="J17" i="25"/>
  <c r="I17" i="25"/>
  <c r="H17" i="25"/>
  <c r="G17" i="25"/>
  <c r="F17" i="25"/>
  <c r="E17" i="25"/>
  <c r="K16" i="25"/>
  <c r="J16" i="25"/>
  <c r="I16" i="25"/>
  <c r="H16" i="25"/>
  <c r="G16" i="25"/>
  <c r="F16" i="25"/>
  <c r="D16" i="25"/>
  <c r="AR49" i="11"/>
  <c r="AS49" i="11" s="1"/>
  <c r="AT49" i="11" s="1"/>
  <c r="AR48" i="11"/>
  <c r="AS48" i="11" s="1"/>
  <c r="AT48" i="11" s="1"/>
  <c r="AC42" i="11"/>
  <c r="AB42" i="11"/>
  <c r="AA42" i="11"/>
  <c r="Z42" i="11"/>
  <c r="Y42" i="11"/>
  <c r="X42" i="11"/>
  <c r="W42" i="11"/>
  <c r="V42" i="11"/>
  <c r="U42" i="11"/>
  <c r="T42" i="11"/>
  <c r="Z39" i="11"/>
  <c r="AC43" i="11" s="1"/>
  <c r="K15" i="25" s="1"/>
  <c r="Z38" i="11"/>
  <c r="AB43" i="11" s="1"/>
  <c r="J15" i="25" s="1"/>
  <c r="Z37" i="11"/>
  <c r="AA43" i="11" s="1"/>
  <c r="I15" i="25" s="1"/>
  <c r="Z36" i="11"/>
  <c r="Z43" i="11" s="1"/>
  <c r="H15" i="25" s="1"/>
  <c r="Z35" i="11"/>
  <c r="Y43" i="11" s="1"/>
  <c r="G15" i="25" s="1"/>
  <c r="Z34" i="11"/>
  <c r="X43" i="11" s="1"/>
  <c r="F15" i="25" s="1"/>
  <c r="Z33" i="11"/>
  <c r="W43" i="11" s="1"/>
  <c r="E15" i="25" s="1"/>
  <c r="Z32" i="11"/>
  <c r="V43" i="11" s="1"/>
  <c r="D15" i="25" s="1"/>
  <c r="Z31" i="11"/>
  <c r="U43" i="11" s="1"/>
  <c r="C15" i="25" s="1"/>
  <c r="Q31" i="11"/>
  <c r="Z30" i="11"/>
  <c r="AR22" i="11"/>
  <c r="AS22" i="11" s="1"/>
  <c r="AR21" i="11"/>
  <c r="AS21" i="11" s="1"/>
  <c r="AR20" i="11"/>
  <c r="AS20" i="11" s="1"/>
  <c r="AR19" i="11"/>
  <c r="AS19" i="11" s="1"/>
  <c r="AT19" i="11" s="1"/>
  <c r="AR18" i="11"/>
  <c r="AS18" i="11" s="1"/>
  <c r="AT18" i="11" s="1"/>
  <c r="AR17" i="11"/>
  <c r="AS17" i="11" s="1"/>
  <c r="AT17" i="11" s="1"/>
  <c r="AR16" i="11"/>
  <c r="AS16" i="11" s="1"/>
  <c r="AT16" i="11" s="1"/>
  <c r="AR15" i="11"/>
  <c r="AS15" i="11" s="1"/>
  <c r="AT15" i="11" s="1"/>
  <c r="AR14" i="11"/>
  <c r="AS14" i="11" s="1"/>
  <c r="AT14" i="11" s="1"/>
  <c r="AR8" i="11"/>
  <c r="AS8" i="11" s="1"/>
  <c r="AT8" i="11" s="1"/>
  <c r="AR7" i="11"/>
  <c r="AS7" i="11" s="1"/>
  <c r="AT7" i="11" s="1"/>
  <c r="AR6" i="11"/>
  <c r="AS6" i="11" s="1"/>
  <c r="AT6" i="11" s="1"/>
  <c r="AS5" i="11"/>
  <c r="AB40" i="9"/>
  <c r="K11" i="25" s="1"/>
  <c r="AA40" i="9"/>
  <c r="Z40" i="9"/>
  <c r="I11" i="25" s="1"/>
  <c r="W40" i="9"/>
  <c r="F11" i="25" s="1"/>
  <c r="V40" i="9"/>
  <c r="E11" i="25" s="1"/>
  <c r="U40" i="9"/>
  <c r="D11" i="25" s="1"/>
  <c r="T40" i="9"/>
  <c r="C11" i="25" s="1"/>
  <c r="S40" i="9"/>
  <c r="AB39" i="9"/>
  <c r="AA39" i="9"/>
  <c r="W39" i="9"/>
  <c r="V39" i="9"/>
  <c r="U39" i="9"/>
  <c r="T39" i="9"/>
  <c r="S39" i="9"/>
  <c r="Q31" i="9"/>
  <c r="AR20" i="9"/>
  <c r="AS20" i="9" s="1"/>
  <c r="AT20" i="9" s="1"/>
  <c r="AR19" i="9"/>
  <c r="AS19" i="9" s="1"/>
  <c r="AT19" i="9" s="1"/>
  <c r="AR18" i="9"/>
  <c r="AS18" i="9" s="1"/>
  <c r="AT18" i="9" s="1"/>
  <c r="AR9" i="9"/>
  <c r="AS9" i="9" s="1"/>
  <c r="AT9" i="9" s="1"/>
  <c r="AR8" i="9"/>
  <c r="AS8" i="9" s="1"/>
  <c r="AT8" i="9" s="1"/>
  <c r="AR7" i="9"/>
  <c r="AS7" i="9" s="1"/>
  <c r="AT7" i="9" s="1"/>
  <c r="AR6" i="9"/>
  <c r="AS6" i="9" s="1"/>
  <c r="AT6" i="9" s="1"/>
  <c r="AS5" i="9"/>
  <c r="AB37" i="41"/>
  <c r="AA37" i="41"/>
  <c r="Z37" i="41"/>
  <c r="W37" i="41"/>
  <c r="V37" i="41"/>
  <c r="U37" i="41"/>
  <c r="T37" i="41"/>
  <c r="S37" i="41"/>
  <c r="AB36" i="41"/>
  <c r="AA36" i="41"/>
  <c r="W36" i="41"/>
  <c r="V36" i="41"/>
  <c r="U36" i="41"/>
  <c r="T36" i="41"/>
  <c r="S36" i="41"/>
  <c r="AR18" i="41"/>
  <c r="AS18" i="41" s="1"/>
  <c r="AT18" i="41" s="1"/>
  <c r="AR17" i="41"/>
  <c r="AS17" i="41" s="1"/>
  <c r="AT17" i="41" s="1"/>
  <c r="AR7" i="41"/>
  <c r="AS7" i="41" s="1"/>
  <c r="AT7" i="41" s="1"/>
  <c r="AS5" i="41"/>
  <c r="AR54" i="31"/>
  <c r="AS54" i="31" s="1"/>
  <c r="AT54" i="31" s="1"/>
  <c r="AR53" i="31"/>
  <c r="AS53" i="31" s="1"/>
  <c r="AT53" i="31" s="1"/>
  <c r="AR52" i="31"/>
  <c r="AS52" i="31" s="1"/>
  <c r="AT52" i="31" s="1"/>
  <c r="U46" i="31"/>
  <c r="T46" i="31"/>
  <c r="S46" i="31"/>
  <c r="AB45" i="31"/>
  <c r="AA45" i="31"/>
  <c r="Z45" i="31"/>
  <c r="W45" i="31"/>
  <c r="V45" i="31"/>
  <c r="U45" i="31"/>
  <c r="T45" i="31"/>
  <c r="S45" i="31"/>
  <c r="Z44" i="31"/>
  <c r="Z43" i="31"/>
  <c r="Z36" i="31"/>
  <c r="AB46" i="31" s="1"/>
  <c r="Z35" i="31"/>
  <c r="AA46" i="31" s="1"/>
  <c r="Z34" i="31"/>
  <c r="Z33" i="31"/>
  <c r="Z32" i="31"/>
  <c r="Z31" i="31"/>
  <c r="W46" i="31" s="1"/>
  <c r="Z30" i="31"/>
  <c r="V46" i="31" s="1"/>
  <c r="AR18" i="31"/>
  <c r="AS18" i="31" s="1"/>
  <c r="AT18" i="31" s="1"/>
  <c r="AR17" i="31"/>
  <c r="AS17" i="31" s="1"/>
  <c r="AT17" i="31" s="1"/>
  <c r="AR12" i="31"/>
  <c r="AS12" i="31" s="1"/>
  <c r="AR11" i="31"/>
  <c r="AS11" i="31" s="1"/>
  <c r="AT11" i="31" s="1"/>
  <c r="AR10" i="31"/>
  <c r="AS10" i="31" s="1"/>
  <c r="AT10" i="31" s="1"/>
  <c r="AR9" i="31"/>
  <c r="AS9" i="31" s="1"/>
  <c r="AT9" i="31" s="1"/>
  <c r="AR8" i="31"/>
  <c r="AS8" i="31" s="1"/>
  <c r="AT8" i="31" s="1"/>
  <c r="AR7" i="31"/>
  <c r="AS7" i="31" s="1"/>
  <c r="AT7" i="31" s="1"/>
  <c r="AR6" i="31"/>
  <c r="AS6" i="31" s="1"/>
  <c r="AT6" i="31" s="1"/>
  <c r="AS5" i="31"/>
  <c r="AP50" i="8"/>
  <c r="AQ50" i="8" s="1"/>
  <c r="AR50" i="8" s="1"/>
  <c r="AP49" i="8"/>
  <c r="AQ49" i="8" s="1"/>
  <c r="AR49" i="8" s="1"/>
  <c r="AA46" i="8"/>
  <c r="Z46" i="8"/>
  <c r="Y46" i="8"/>
  <c r="X46" i="8"/>
  <c r="W46" i="8"/>
  <c r="V46" i="8"/>
  <c r="U46" i="8"/>
  <c r="T46" i="8"/>
  <c r="Z43" i="8"/>
  <c r="AA47" i="8" s="1"/>
  <c r="Z42" i="8"/>
  <c r="Z41" i="8"/>
  <c r="Z40" i="8"/>
  <c r="Z47" i="8" s="1"/>
  <c r="Z39" i="8"/>
  <c r="Y47" i="8" s="1"/>
  <c r="Z38" i="8"/>
  <c r="X47" i="8" s="1"/>
  <c r="Z37" i="8"/>
  <c r="W47" i="8" s="1"/>
  <c r="Z36" i="8"/>
  <c r="V47" i="8" s="1"/>
  <c r="Z35" i="8"/>
  <c r="U47" i="8" s="1"/>
  <c r="T47" i="8"/>
  <c r="AP26" i="8"/>
  <c r="AQ26" i="8" s="1"/>
  <c r="AR26" i="8" s="1"/>
  <c r="AP25" i="8"/>
  <c r="AQ25" i="8" s="1"/>
  <c r="AR25" i="8" s="1"/>
  <c r="AP20" i="8"/>
  <c r="AQ20" i="8" s="1"/>
  <c r="AR20" i="8" s="1"/>
  <c r="AP19" i="8"/>
  <c r="AQ19" i="8" s="1"/>
  <c r="AR19" i="8" s="1"/>
  <c r="AP12" i="8"/>
  <c r="AQ12" i="8" s="1"/>
  <c r="AR12" i="8" s="1"/>
  <c r="AP10" i="8"/>
  <c r="AQ10" i="8" s="1"/>
  <c r="AR10" i="8" s="1"/>
  <c r="AP9" i="8"/>
  <c r="AQ9" i="8" s="1"/>
  <c r="AR9" i="8" s="1"/>
  <c r="AP7" i="8"/>
  <c r="AQ7" i="8" s="1"/>
  <c r="AR7" i="8" s="1"/>
  <c r="AQ5" i="8"/>
  <c r="AR43" i="35"/>
  <c r="AS43" i="35" s="1"/>
  <c r="AT43" i="35" s="1"/>
  <c r="AR41" i="35"/>
  <c r="AS41" i="35" s="1"/>
  <c r="AT41" i="35" s="1"/>
  <c r="AR40" i="35"/>
  <c r="AS40" i="35" s="1"/>
  <c r="AT40" i="35" s="1"/>
  <c r="T36" i="35"/>
  <c r="AC35" i="35"/>
  <c r="AB35" i="35"/>
  <c r="AA35" i="35"/>
  <c r="Z35" i="35"/>
  <c r="Y35" i="35"/>
  <c r="X35" i="35"/>
  <c r="W35" i="35"/>
  <c r="V35" i="35"/>
  <c r="U35" i="35"/>
  <c r="T35" i="35"/>
  <c r="Z31" i="35"/>
  <c r="AC36" i="35" s="1"/>
  <c r="Z30" i="35"/>
  <c r="AB36" i="35" s="1"/>
  <c r="Z29" i="35"/>
  <c r="AA36" i="35" s="1"/>
  <c r="Z28" i="35"/>
  <c r="Z36" i="35" s="1"/>
  <c r="Z27" i="35"/>
  <c r="Y36" i="35" s="1"/>
  <c r="Z26" i="35"/>
  <c r="X36" i="35" s="1"/>
  <c r="Z25" i="35"/>
  <c r="W36" i="35" s="1"/>
  <c r="Z24" i="35"/>
  <c r="V36" i="35" s="1"/>
  <c r="Z23" i="35"/>
  <c r="U36" i="35" s="1"/>
  <c r="AR17" i="35"/>
  <c r="AS17" i="35" s="1"/>
  <c r="AT17" i="35" s="1"/>
  <c r="AR16" i="35"/>
  <c r="AS16" i="35" s="1"/>
  <c r="AT16" i="35" s="1"/>
  <c r="AR15" i="35"/>
  <c r="AS15" i="35" s="1"/>
  <c r="AT15" i="35" s="1"/>
  <c r="AR14" i="35"/>
  <c r="AS14" i="35" s="1"/>
  <c r="AT14" i="35" s="1"/>
  <c r="AR13" i="35"/>
  <c r="AS13" i="35" s="1"/>
  <c r="AT13" i="35" s="1"/>
  <c r="AR12" i="35"/>
  <c r="AS12" i="35" s="1"/>
  <c r="AT12" i="35" s="1"/>
  <c r="AR10" i="35"/>
  <c r="AS10" i="35" s="1"/>
  <c r="AS8" i="35"/>
  <c r="AR8" i="35"/>
  <c r="AR7" i="35"/>
  <c r="AS7" i="35" s="1"/>
  <c r="AT7" i="35" s="1"/>
  <c r="AR6" i="35"/>
  <c r="AS6" i="35" s="1"/>
  <c r="AT6" i="35" s="1"/>
  <c r="AS5" i="35"/>
  <c r="AR43" i="7"/>
  <c r="AS43" i="7" s="1"/>
  <c r="AT43" i="7" s="1"/>
  <c r="AR42" i="7"/>
  <c r="AS42" i="7" s="1"/>
  <c r="AT42" i="7" s="1"/>
  <c r="T38" i="7"/>
  <c r="AC37" i="7"/>
  <c r="AB37" i="7"/>
  <c r="AA37" i="7"/>
  <c r="Z37" i="7"/>
  <c r="Y37" i="7"/>
  <c r="X37" i="7"/>
  <c r="W37" i="7"/>
  <c r="V37" i="7"/>
  <c r="U37" i="7"/>
  <c r="T37" i="7"/>
  <c r="Z33" i="7"/>
  <c r="AC38" i="7" s="1"/>
  <c r="Z32" i="7"/>
  <c r="AB38" i="7" s="1"/>
  <c r="Z31" i="7"/>
  <c r="AA38" i="7" s="1"/>
  <c r="Z30" i="7"/>
  <c r="Z38" i="7" s="1"/>
  <c r="Z29" i="7"/>
  <c r="Y38" i="7" s="1"/>
  <c r="Z28" i="7"/>
  <c r="X38" i="7" s="1"/>
  <c r="Z27" i="7"/>
  <c r="W38" i="7" s="1"/>
  <c r="Z26" i="7"/>
  <c r="V38" i="7" s="1"/>
  <c r="S26" i="7"/>
  <c r="Z25" i="7"/>
  <c r="U38" i="7" s="1"/>
  <c r="AR21" i="7"/>
  <c r="AS21" i="7" s="1"/>
  <c r="AT21" i="7" s="1"/>
  <c r="AR20" i="7"/>
  <c r="AS20" i="7" s="1"/>
  <c r="AT20" i="7" s="1"/>
  <c r="AR19" i="7"/>
  <c r="AS19" i="7" s="1"/>
  <c r="AT19" i="7" s="1"/>
  <c r="AR18" i="7"/>
  <c r="AS18" i="7" s="1"/>
  <c r="AT18" i="7" s="1"/>
  <c r="AR17" i="7"/>
  <c r="AS17" i="7" s="1"/>
  <c r="AT17" i="7" s="1"/>
  <c r="AR16" i="7"/>
  <c r="AS16" i="7" s="1"/>
  <c r="AT16" i="7" s="1"/>
  <c r="AR15" i="7"/>
  <c r="AS15" i="7" s="1"/>
  <c r="AT15" i="7" s="1"/>
  <c r="AR14" i="7"/>
  <c r="AS14" i="7" s="1"/>
  <c r="AT14" i="7" s="1"/>
  <c r="AR12" i="7"/>
  <c r="AS12" i="7" s="1"/>
  <c r="AR11" i="7"/>
  <c r="AS11" i="7" s="1"/>
  <c r="AR9" i="7"/>
  <c r="AS9" i="7" s="1"/>
  <c r="AT9" i="7" s="1"/>
  <c r="AR8" i="7"/>
  <c r="AS8" i="7" s="1"/>
  <c r="AT8" i="7" s="1"/>
  <c r="AR7" i="7"/>
  <c r="AS7" i="7" s="1"/>
  <c r="AT7" i="7" s="1"/>
  <c r="AR6" i="7"/>
  <c r="AS6" i="7" s="1"/>
  <c r="AT6" i="7" s="1"/>
  <c r="AS5" i="7"/>
  <c r="AR45" i="5"/>
  <c r="AS45" i="5" s="1"/>
  <c r="AT45" i="5" s="1"/>
  <c r="AC42" i="5"/>
  <c r="AB42" i="5"/>
  <c r="AA42" i="5"/>
  <c r="Z42" i="5"/>
  <c r="Y42" i="5"/>
  <c r="X42" i="5"/>
  <c r="W42" i="5"/>
  <c r="V42" i="5"/>
  <c r="U42" i="5"/>
  <c r="T42" i="5"/>
  <c r="Z40" i="5"/>
  <c r="AC43" i="5" s="1"/>
  <c r="Z39" i="5"/>
  <c r="AB43" i="5" s="1"/>
  <c r="Z38" i="5"/>
  <c r="AA43" i="5" s="1"/>
  <c r="Z37" i="5"/>
  <c r="Z43" i="5" s="1"/>
  <c r="Z36" i="5"/>
  <c r="Y43" i="5" s="1"/>
  <c r="Z35" i="5"/>
  <c r="X43" i="5" s="1"/>
  <c r="Z34" i="5"/>
  <c r="W43" i="5" s="1"/>
  <c r="Z33" i="5"/>
  <c r="V43" i="5" s="1"/>
  <c r="Z32" i="5"/>
  <c r="U43" i="5" s="1"/>
  <c r="R32" i="5"/>
  <c r="Z31" i="5"/>
  <c r="T43" i="5" s="1"/>
  <c r="AS28" i="5"/>
  <c r="AT28" i="5" s="1"/>
  <c r="AR28" i="5"/>
  <c r="AR27" i="5"/>
  <c r="AS27" i="5" s="1"/>
  <c r="AT27" i="5" s="1"/>
  <c r="AR26" i="5"/>
  <c r="AS26" i="5" s="1"/>
  <c r="AT26" i="5" s="1"/>
  <c r="AR25" i="5"/>
  <c r="AS25" i="5" s="1"/>
  <c r="AT25" i="5" s="1"/>
  <c r="AR24" i="5"/>
  <c r="AS24" i="5" s="1"/>
  <c r="AT24" i="5" s="1"/>
  <c r="AR23" i="5"/>
  <c r="AS23" i="5" s="1"/>
  <c r="AT23" i="5" s="1"/>
  <c r="AR22" i="5"/>
  <c r="AS22" i="5" s="1"/>
  <c r="AT22" i="5" s="1"/>
  <c r="AR18" i="5"/>
  <c r="AS18" i="5" s="1"/>
  <c r="AR17" i="5"/>
  <c r="AS17" i="5" s="1"/>
  <c r="AT17" i="5" s="1"/>
  <c r="AR16" i="5"/>
  <c r="AS16" i="5" s="1"/>
  <c r="AT16" i="5" s="1"/>
  <c r="AR15" i="5"/>
  <c r="AS15" i="5" s="1"/>
  <c r="AT15" i="5" s="1"/>
  <c r="AR14" i="5"/>
  <c r="AS14" i="5" s="1"/>
  <c r="AT14" i="5" s="1"/>
  <c r="AR13" i="5"/>
  <c r="AS13" i="5" s="1"/>
  <c r="AT13" i="5" s="1"/>
  <c r="AS12" i="5"/>
  <c r="AT12" i="5" s="1"/>
  <c r="AR12" i="5"/>
  <c r="AR11" i="5"/>
  <c r="AS11" i="5" s="1"/>
  <c r="AT11" i="5" s="1"/>
  <c r="AR10" i="5"/>
  <c r="AS10" i="5" s="1"/>
  <c r="AT10" i="5" s="1"/>
  <c r="AR9" i="5"/>
  <c r="AS9" i="5" s="1"/>
  <c r="AT9" i="5" s="1"/>
  <c r="AR8" i="5"/>
  <c r="AS8" i="5" s="1"/>
  <c r="AT8" i="5" s="1"/>
  <c r="AR7" i="5"/>
  <c r="AS7" i="5" s="1"/>
  <c r="AT7" i="5" s="1"/>
  <c r="AR6" i="5"/>
  <c r="AS6" i="5" s="1"/>
  <c r="AT6" i="5" s="1"/>
  <c r="AS5" i="5"/>
  <c r="AR46" i="3"/>
  <c r="AS46" i="3" s="1"/>
  <c r="AT46" i="3" s="1"/>
  <c r="AR45" i="3"/>
  <c r="AS45" i="3" s="1"/>
  <c r="AT45" i="3" s="1"/>
  <c r="AR44" i="3"/>
  <c r="AS44" i="3" s="1"/>
  <c r="AT44" i="3" s="1"/>
  <c r="AR42" i="3"/>
  <c r="AS42" i="3" s="1"/>
  <c r="AT42" i="3" s="1"/>
  <c r="AR41" i="3"/>
  <c r="AS41" i="3" s="1"/>
  <c r="AT41" i="3" s="1"/>
  <c r="W39" i="3"/>
  <c r="V39" i="3"/>
  <c r="U39" i="3"/>
  <c r="T39" i="3"/>
  <c r="W38" i="3"/>
  <c r="V38" i="3"/>
  <c r="U38" i="3"/>
  <c r="T38" i="3"/>
  <c r="AC37" i="3"/>
  <c r="AB37" i="3"/>
  <c r="AA37" i="3"/>
  <c r="Z37" i="3"/>
  <c r="Y37" i="3"/>
  <c r="X37" i="3"/>
  <c r="Z35" i="3"/>
  <c r="AC38" i="3" s="1"/>
  <c r="Z34" i="3"/>
  <c r="AB38" i="3" s="1"/>
  <c r="Z33" i="3"/>
  <c r="AA38" i="3" s="1"/>
  <c r="Z32" i="3"/>
  <c r="Z38" i="3" s="1"/>
  <c r="Z31" i="3"/>
  <c r="Y38" i="3" s="1"/>
  <c r="Z30" i="3"/>
  <c r="X38" i="3" s="1"/>
  <c r="S28" i="3"/>
  <c r="Z27" i="3"/>
  <c r="Z36" i="3" s="1"/>
  <c r="AQ24" i="3"/>
  <c r="AQ23" i="3"/>
  <c r="AQ22" i="3"/>
  <c r="AQ21" i="3"/>
  <c r="AQ19" i="3"/>
  <c r="AQ18" i="3"/>
  <c r="AQ12" i="3"/>
  <c r="AQ11" i="3"/>
  <c r="AQ10" i="3"/>
  <c r="AQ9" i="3"/>
  <c r="AQ8" i="3"/>
  <c r="AQ7" i="3"/>
  <c r="AQ6" i="3"/>
  <c r="AS5" i="3"/>
  <c r="AR46" i="42"/>
  <c r="AS46" i="42" s="1"/>
  <c r="AT46" i="42" s="1"/>
  <c r="AR45" i="42"/>
  <c r="AS45" i="42" s="1"/>
  <c r="AT45" i="42" s="1"/>
  <c r="AS44" i="42"/>
  <c r="AT44" i="42" s="1"/>
  <c r="AR44" i="42"/>
  <c r="AR42" i="42"/>
  <c r="AS42" i="42" s="1"/>
  <c r="AT42" i="42" s="1"/>
  <c r="AR41" i="42"/>
  <c r="AS41" i="42" s="1"/>
  <c r="AT41" i="42" s="1"/>
  <c r="W39" i="42"/>
  <c r="V39" i="42"/>
  <c r="U39" i="42"/>
  <c r="T39" i="42"/>
  <c r="W38" i="42"/>
  <c r="V38" i="42"/>
  <c r="U38" i="42"/>
  <c r="T38" i="42"/>
  <c r="AC37" i="42"/>
  <c r="AB37" i="42"/>
  <c r="AA37" i="42"/>
  <c r="Z37" i="42"/>
  <c r="Y37" i="42"/>
  <c r="X37" i="42"/>
  <c r="S28" i="42"/>
  <c r="Z27" i="42"/>
  <c r="Z36" i="42" s="1"/>
  <c r="AQ23" i="42"/>
  <c r="AQ21" i="42"/>
  <c r="AQ20" i="42"/>
  <c r="AQ19" i="42"/>
  <c r="Z18" i="42"/>
  <c r="Z35" i="42" s="1"/>
  <c r="AC38" i="42" s="1"/>
  <c r="AQ17" i="42"/>
  <c r="AQ16" i="42"/>
  <c r="AQ12" i="42"/>
  <c r="AQ11" i="42"/>
  <c r="AQ10" i="42"/>
  <c r="AQ9" i="42"/>
  <c r="AQ8" i="42"/>
  <c r="AQ7" i="42"/>
  <c r="AQ6" i="42"/>
  <c r="AS5" i="42"/>
  <c r="AR41" i="32"/>
  <c r="AS41" i="32" s="1"/>
  <c r="AT41" i="32" s="1"/>
  <c r="AC36" i="32"/>
  <c r="AB36" i="32"/>
  <c r="AA36" i="32"/>
  <c r="Z36" i="32"/>
  <c r="Y36" i="32"/>
  <c r="X36" i="32"/>
  <c r="W36" i="32"/>
  <c r="V36" i="32"/>
  <c r="U36" i="32"/>
  <c r="T36" i="32"/>
  <c r="Z34" i="32"/>
  <c r="AC37" i="32" s="1"/>
  <c r="Z33" i="32"/>
  <c r="AB37" i="32" s="1"/>
  <c r="Z31" i="32"/>
  <c r="Z37" i="32" s="1"/>
  <c r="Z30" i="32"/>
  <c r="Y37" i="32" s="1"/>
  <c r="Z29" i="32"/>
  <c r="X37" i="32" s="1"/>
  <c r="Z28" i="32"/>
  <c r="W37" i="32" s="1"/>
  <c r="Z27" i="32"/>
  <c r="V37" i="32" s="1"/>
  <c r="Z26" i="32"/>
  <c r="U37" i="32" s="1"/>
  <c r="Q26" i="32"/>
  <c r="S26" i="32" s="1"/>
  <c r="Z25" i="32"/>
  <c r="Z32" i="32" s="1"/>
  <c r="AA37" i="32" s="1"/>
  <c r="AR21" i="32"/>
  <c r="AS21" i="32" s="1"/>
  <c r="AT21" i="32" s="1"/>
  <c r="AR20" i="32"/>
  <c r="AS20" i="32" s="1"/>
  <c r="AT20" i="32" s="1"/>
  <c r="AR19" i="32"/>
  <c r="AS19" i="32" s="1"/>
  <c r="AT19" i="32" s="1"/>
  <c r="AR18" i="32"/>
  <c r="AS18" i="32" s="1"/>
  <c r="AT18" i="32" s="1"/>
  <c r="AR17" i="32"/>
  <c r="AS17" i="32" s="1"/>
  <c r="AT17" i="32" s="1"/>
  <c r="AR16" i="32"/>
  <c r="AS16" i="32" s="1"/>
  <c r="AT16" i="32" s="1"/>
  <c r="AR15" i="32"/>
  <c r="AS15" i="32" s="1"/>
  <c r="AT15" i="32" s="1"/>
  <c r="AR11" i="32"/>
  <c r="AS11" i="32" s="1"/>
  <c r="AT11" i="32" s="1"/>
  <c r="AR10" i="32"/>
  <c r="AS10" i="32" s="1"/>
  <c r="AT10" i="32" s="1"/>
  <c r="AR9" i="32"/>
  <c r="AS9" i="32" s="1"/>
  <c r="AT9" i="32" s="1"/>
  <c r="AR8" i="32"/>
  <c r="AS8" i="32" s="1"/>
  <c r="AT8" i="32" s="1"/>
  <c r="AR7" i="32"/>
  <c r="AS7" i="32" s="1"/>
  <c r="AT7" i="32" s="1"/>
  <c r="AR6" i="32"/>
  <c r="AS6" i="32" s="1"/>
  <c r="AT6" i="32" s="1"/>
  <c r="AS5" i="32"/>
  <c r="AR40" i="27"/>
  <c r="AS40" i="27" s="1"/>
  <c r="AT40" i="27" s="1"/>
  <c r="AC37" i="27"/>
  <c r="AB37" i="27"/>
  <c r="AA37" i="27"/>
  <c r="Z37" i="27"/>
  <c r="Y37" i="27"/>
  <c r="X37" i="27"/>
  <c r="W37" i="27"/>
  <c r="V37" i="27"/>
  <c r="U37" i="27"/>
  <c r="T37" i="27"/>
  <c r="AC36" i="27"/>
  <c r="AB36" i="27"/>
  <c r="AA36" i="27"/>
  <c r="Z36" i="27"/>
  <c r="Y36" i="27"/>
  <c r="X36" i="27"/>
  <c r="W36" i="27"/>
  <c r="V36" i="27"/>
  <c r="U36" i="27"/>
  <c r="T36" i="27"/>
  <c r="Z35" i="27"/>
  <c r="AR22" i="27"/>
  <c r="AS22" i="27" s="1"/>
  <c r="AT22" i="27" s="1"/>
  <c r="AR19" i="27"/>
  <c r="AS19" i="27" s="1"/>
  <c r="AT19" i="27" s="1"/>
  <c r="AR18" i="27"/>
  <c r="AS18" i="27" s="1"/>
  <c r="AT18" i="27" s="1"/>
  <c r="AR17" i="27"/>
  <c r="AS17" i="27" s="1"/>
  <c r="AT17" i="27" s="1"/>
  <c r="AR13" i="27"/>
  <c r="AS13" i="27" s="1"/>
  <c r="AT13" i="27" s="1"/>
  <c r="AR12" i="27"/>
  <c r="AS12" i="27" s="1"/>
  <c r="AT12" i="27" s="1"/>
  <c r="AR11" i="27"/>
  <c r="AS11" i="27" s="1"/>
  <c r="AT11" i="27" s="1"/>
  <c r="AR10" i="27"/>
  <c r="AS10" i="27" s="1"/>
  <c r="AT10" i="27" s="1"/>
  <c r="AR9" i="27"/>
  <c r="AS9" i="27" s="1"/>
  <c r="AT9" i="27" s="1"/>
  <c r="AR8" i="27"/>
  <c r="AS8" i="27" s="1"/>
  <c r="AT8" i="27" s="1"/>
  <c r="AR7" i="27"/>
  <c r="AS7" i="27" s="1"/>
  <c r="AT7" i="27" s="1"/>
  <c r="AR6" i="27"/>
  <c r="AS6" i="27" s="1"/>
  <c r="AT6" i="27" s="1"/>
  <c r="AS5" i="27"/>
  <c r="AT70" i="37"/>
  <c r="AT69" i="37"/>
  <c r="AC64" i="37"/>
  <c r="AB64" i="37"/>
  <c r="AA64" i="37"/>
  <c r="Z64" i="37"/>
  <c r="Y64" i="37"/>
  <c r="X64" i="37"/>
  <c r="T64" i="37"/>
  <c r="Z62" i="37"/>
  <c r="AC65" i="37" s="1"/>
  <c r="Z61" i="37"/>
  <c r="AB65" i="37" s="1"/>
  <c r="Z59" i="37"/>
  <c r="Z65" i="37" s="1"/>
  <c r="Z58" i="37"/>
  <c r="Y65" i="37" s="1"/>
  <c r="Z57" i="37"/>
  <c r="X65" i="37" s="1"/>
  <c r="Z56" i="37"/>
  <c r="T65" i="37" s="1"/>
  <c r="Z55" i="37"/>
  <c r="Z33" i="37"/>
  <c r="S33" i="37"/>
  <c r="Z31" i="37"/>
  <c r="Z60" i="37" s="1"/>
  <c r="AA65" i="37" s="1"/>
  <c r="AS5" i="37"/>
  <c r="AT66" i="28"/>
  <c r="AT65" i="28"/>
  <c r="T61" i="28"/>
  <c r="AC60" i="28"/>
  <c r="AB60" i="28"/>
  <c r="AA60" i="28"/>
  <c r="Z60" i="28"/>
  <c r="Y60" i="28"/>
  <c r="X60" i="28"/>
  <c r="Z58" i="28"/>
  <c r="AC61" i="28" s="1"/>
  <c r="Z57" i="28"/>
  <c r="J5" i="25" s="1"/>
  <c r="Z55" i="28"/>
  <c r="Z61" i="28" s="1"/>
  <c r="Z54" i="28"/>
  <c r="Y61" i="28" s="1"/>
  <c r="Z53" i="28"/>
  <c r="X61" i="28" s="1"/>
  <c r="Z52" i="28"/>
  <c r="T62" i="28" s="1"/>
  <c r="Z51" i="28"/>
  <c r="R30" i="28"/>
  <c r="Q30" i="28"/>
  <c r="Z29" i="28"/>
  <c r="C5" i="25" s="1"/>
  <c r="Z28" i="28"/>
  <c r="Z56" i="28" s="1"/>
  <c r="AA61" i="28" s="1"/>
  <c r="AS5" i="28"/>
  <c r="Z38" i="38"/>
  <c r="R38" i="38"/>
  <c r="Z37" i="38"/>
  <c r="AS5" i="38"/>
  <c r="R29" i="40"/>
  <c r="C10" i="22" s="1"/>
  <c r="Q29" i="40"/>
  <c r="AS5" i="40"/>
  <c r="K26" i="25"/>
  <c r="J26" i="25"/>
  <c r="I26" i="25"/>
  <c r="H26" i="25"/>
  <c r="G26" i="25"/>
  <c r="F26" i="25"/>
  <c r="E26" i="25"/>
  <c r="D26" i="25"/>
  <c r="C26" i="25"/>
  <c r="B26" i="25"/>
  <c r="L26" i="25" s="1"/>
  <c r="K25" i="25"/>
  <c r="J25" i="25"/>
  <c r="I25" i="25"/>
  <c r="H25" i="25"/>
  <c r="G25" i="25"/>
  <c r="F25" i="25"/>
  <c r="E25" i="25"/>
  <c r="D25" i="25"/>
  <c r="C25" i="25"/>
  <c r="B25" i="25"/>
  <c r="L25" i="25" s="1"/>
  <c r="K24" i="25"/>
  <c r="J24" i="25"/>
  <c r="I24" i="25"/>
  <c r="H24" i="25"/>
  <c r="G24" i="25"/>
  <c r="F24" i="25"/>
  <c r="E24" i="25"/>
  <c r="D24" i="25"/>
  <c r="C24" i="25"/>
  <c r="B24" i="25"/>
  <c r="L24" i="25" s="1"/>
  <c r="K23" i="25"/>
  <c r="J23" i="25"/>
  <c r="I23" i="25"/>
  <c r="H23" i="25"/>
  <c r="G23" i="25"/>
  <c r="F23" i="25"/>
  <c r="E23" i="25"/>
  <c r="D23" i="25"/>
  <c r="C23" i="25"/>
  <c r="B23" i="25"/>
  <c r="L23" i="25" s="1"/>
  <c r="K22" i="25"/>
  <c r="J22" i="25"/>
  <c r="I22" i="25"/>
  <c r="H22" i="25"/>
  <c r="G22" i="25"/>
  <c r="F22" i="25"/>
  <c r="E22" i="25"/>
  <c r="D22" i="25"/>
  <c r="C22" i="25"/>
  <c r="B22" i="25"/>
  <c r="L22" i="25" s="1"/>
  <c r="K21" i="25"/>
  <c r="K27" i="25" s="1"/>
  <c r="J21" i="25"/>
  <c r="J27" i="25" s="1"/>
  <c r="I21" i="25"/>
  <c r="I27" i="25" s="1"/>
  <c r="H21" i="25"/>
  <c r="H27" i="25" s="1"/>
  <c r="G21" i="25"/>
  <c r="G27" i="25" s="1"/>
  <c r="F21" i="25"/>
  <c r="F27" i="25" s="1"/>
  <c r="E21" i="25"/>
  <c r="E27" i="25" s="1"/>
  <c r="D21" i="25"/>
  <c r="D27" i="25" s="1"/>
  <c r="C21" i="25"/>
  <c r="C27" i="25" s="1"/>
  <c r="B21" i="25"/>
  <c r="B27" i="25" s="1"/>
  <c r="K18" i="25"/>
  <c r="J18" i="25"/>
  <c r="I18" i="25"/>
  <c r="H18" i="25"/>
  <c r="G18" i="25"/>
  <c r="F18" i="25"/>
  <c r="E18" i="25"/>
  <c r="D18" i="25"/>
  <c r="C18" i="25"/>
  <c r="B18" i="25"/>
  <c r="L18" i="25" s="1"/>
  <c r="E16" i="25"/>
  <c r="B16" i="25"/>
  <c r="L16" i="25" s="1"/>
  <c r="K13" i="25"/>
  <c r="J13" i="25"/>
  <c r="I13" i="25"/>
  <c r="H13" i="25"/>
  <c r="G13" i="25"/>
  <c r="F13" i="25"/>
  <c r="E13" i="25"/>
  <c r="D13" i="25"/>
  <c r="C13" i="25"/>
  <c r="K12" i="25"/>
  <c r="J12" i="25"/>
  <c r="I12" i="25"/>
  <c r="H12" i="25"/>
  <c r="G12" i="25"/>
  <c r="F12" i="25"/>
  <c r="E12" i="25"/>
  <c r="D12" i="25"/>
  <c r="C12" i="25"/>
  <c r="J11" i="25"/>
  <c r="H11" i="25"/>
  <c r="G11" i="25"/>
  <c r="K10" i="25"/>
  <c r="J10" i="25"/>
  <c r="I10" i="25"/>
  <c r="H10" i="25"/>
  <c r="G10" i="25"/>
  <c r="F10" i="25"/>
  <c r="E10" i="25"/>
  <c r="D10" i="25"/>
  <c r="C10" i="25"/>
  <c r="B10" i="25"/>
  <c r="I7" i="25"/>
  <c r="E7" i="25"/>
  <c r="D7" i="25"/>
  <c r="C7" i="25"/>
  <c r="B7" i="25"/>
  <c r="L7" i="25" s="1"/>
  <c r="K6" i="25"/>
  <c r="J6" i="25"/>
  <c r="I6" i="25"/>
  <c r="H6" i="25"/>
  <c r="G6" i="25"/>
  <c r="F6" i="25"/>
  <c r="E6" i="25"/>
  <c r="D6" i="25"/>
  <c r="C6" i="25"/>
  <c r="B6" i="25"/>
  <c r="H5" i="25"/>
  <c r="D5" i="25"/>
  <c r="K4" i="25"/>
  <c r="K29" i="25" s="1"/>
  <c r="J4" i="25"/>
  <c r="J29" i="25" s="1"/>
  <c r="I4" i="25"/>
  <c r="I29" i="25" s="1"/>
  <c r="H4" i="25"/>
  <c r="H29" i="25" s="1"/>
  <c r="G4" i="25"/>
  <c r="G29" i="25" s="1"/>
  <c r="F4" i="25"/>
  <c r="F29" i="25" s="1"/>
  <c r="E4" i="25"/>
  <c r="E29" i="25" s="1"/>
  <c r="D4" i="25"/>
  <c r="D29" i="25" s="1"/>
  <c r="C4" i="25"/>
  <c r="C29" i="25" s="1"/>
  <c r="B4" i="25"/>
  <c r="B29" i="25" s="1"/>
  <c r="B10" i="22"/>
  <c r="J9" i="25" l="1"/>
  <c r="F9" i="25"/>
  <c r="D9" i="25"/>
  <c r="D14" i="25" s="1"/>
  <c r="H9" i="25"/>
  <c r="H14" i="25" s="1"/>
  <c r="B11" i="25"/>
  <c r="B13" i="25"/>
  <c r="L13" i="25" s="1"/>
  <c r="B9" i="25"/>
  <c r="B12" i="25"/>
  <c r="L12" i="25" s="1"/>
  <c r="G7" i="25"/>
  <c r="K7" i="25"/>
  <c r="F7" i="25"/>
  <c r="H7" i="25"/>
  <c r="J7" i="25"/>
  <c r="Z32" i="42"/>
  <c r="Z38" i="42" s="1"/>
  <c r="Z30" i="42"/>
  <c r="X38" i="42" s="1"/>
  <c r="Z34" i="42"/>
  <c r="AB38" i="42" s="1"/>
  <c r="S32" i="5"/>
  <c r="C9" i="25"/>
  <c r="C14" i="25" s="1"/>
  <c r="E9" i="25"/>
  <c r="E14" i="25" s="1"/>
  <c r="G9" i="25"/>
  <c r="G14" i="25" s="1"/>
  <c r="I9" i="25"/>
  <c r="I14" i="25" s="1"/>
  <c r="K9" i="25"/>
  <c r="K14" i="25" s="1"/>
  <c r="F14" i="25"/>
  <c r="J14" i="25"/>
  <c r="B5" i="25"/>
  <c r="B8" i="25" s="1"/>
  <c r="F5" i="25"/>
  <c r="F8" i="25" s="1"/>
  <c r="K5" i="25"/>
  <c r="K8" i="25" s="1"/>
  <c r="D17" i="25"/>
  <c r="D19" i="25" s="1"/>
  <c r="E19" i="25"/>
  <c r="G19" i="25"/>
  <c r="I19" i="25"/>
  <c r="K19" i="25"/>
  <c r="F19" i="25"/>
  <c r="F20" i="25" s="1"/>
  <c r="H19" i="25"/>
  <c r="J19" i="25"/>
  <c r="J20" i="25" s="1"/>
  <c r="L11" i="25"/>
  <c r="Z46" i="31"/>
  <c r="C8" i="25"/>
  <c r="J8" i="25"/>
  <c r="E5" i="25"/>
  <c r="E8" i="25" s="1"/>
  <c r="G5" i="25"/>
  <c r="G8" i="25" s="1"/>
  <c r="I5" i="25"/>
  <c r="I8" i="25" s="1"/>
  <c r="D8" i="25"/>
  <c r="H8" i="25"/>
  <c r="Z59" i="28"/>
  <c r="D14" i="22"/>
  <c r="Z40" i="11"/>
  <c r="C34" i="22"/>
  <c r="B16" i="22"/>
  <c r="S24" i="35"/>
  <c r="C16" i="22"/>
  <c r="B34" i="22"/>
  <c r="B22" i="22"/>
  <c r="S35" i="8"/>
  <c r="C22" i="22"/>
  <c r="D8" i="22"/>
  <c r="D10" i="22" s="1"/>
  <c r="Z63" i="37"/>
  <c r="D11" i="22"/>
  <c r="L6" i="25"/>
  <c r="L10" i="25"/>
  <c r="S29" i="40"/>
  <c r="AB61" i="28"/>
  <c r="L21" i="25"/>
  <c r="L27" i="25" s="1"/>
  <c r="S30" i="28"/>
  <c r="Z35" i="32"/>
  <c r="T37" i="32"/>
  <c r="Z31" i="42"/>
  <c r="Y38" i="42" s="1"/>
  <c r="Z33" i="42"/>
  <c r="AA38" i="42" s="1"/>
  <c r="Z41" i="5"/>
  <c r="Z32" i="35"/>
  <c r="Z44" i="8"/>
  <c r="S31" i="11"/>
  <c r="D34" i="22" s="1"/>
  <c r="Z34" i="7"/>
  <c r="T43" i="11"/>
  <c r="B15" i="25" s="1"/>
  <c r="C16" i="25"/>
  <c r="C19" i="25" s="1"/>
  <c r="J28" i="25" l="1"/>
  <c r="E20" i="25"/>
  <c r="C20" i="25"/>
  <c r="K20" i="25"/>
  <c r="K28" i="25" s="1"/>
  <c r="G20" i="25"/>
  <c r="B14" i="25"/>
  <c r="I20" i="25"/>
  <c r="H20" i="25"/>
  <c r="H28" i="25" s="1"/>
  <c r="D20" i="25"/>
  <c r="D28" i="25" s="1"/>
  <c r="L9" i="25"/>
  <c r="L14" i="25" s="1"/>
  <c r="C28" i="25"/>
  <c r="F28" i="25"/>
  <c r="D12" i="22"/>
  <c r="D16" i="22" s="1"/>
  <c r="D22" i="22"/>
  <c r="G28" i="25"/>
  <c r="B23" i="22"/>
  <c r="B35" i="22" s="1"/>
  <c r="I28" i="25"/>
  <c r="E28" i="25"/>
  <c r="L5" i="25"/>
  <c r="L8" i="25" s="1"/>
  <c r="C23" i="22"/>
  <c r="C35" i="22" s="1"/>
  <c r="B19" i="25"/>
  <c r="L15" i="25"/>
  <c r="L19" i="25" s="1"/>
  <c r="B20" i="25" l="1"/>
  <c r="B28" i="25" s="1"/>
  <c r="L20" i="25"/>
  <c r="D23" i="22"/>
  <c r="D35" i="22" s="1"/>
  <c r="L28" i="25"/>
</calcChain>
</file>

<file path=xl/sharedStrings.xml><?xml version="1.0" encoding="utf-8"?>
<sst xmlns="http://schemas.openxmlformats.org/spreadsheetml/2006/main" count="4286" uniqueCount="1371">
  <si>
    <t>ชั้น</t>
  </si>
  <si>
    <t>จำนวนนักเรียน</t>
  </si>
  <si>
    <t xml:space="preserve">     ครูประจำชั้น(อบ.-ป.6           /ครูที่ปรึกษา(ม.1-3)</t>
  </si>
  <si>
    <t>อาคาร/ห้อง</t>
  </si>
  <si>
    <t>ชาย</t>
  </si>
  <si>
    <t>หญิง</t>
  </si>
  <si>
    <t>รวม</t>
  </si>
  <si>
    <t xml:space="preserve">เฉลิมพระเกียรติ </t>
  </si>
  <si>
    <t>อนุบาล 3/1</t>
  </si>
  <si>
    <t>ครูกรกันยา จันทวงษ์</t>
  </si>
  <si>
    <t>รวมอนุบาล</t>
  </si>
  <si>
    <t>ประถมศึกษาปีที่ 1/1</t>
  </si>
  <si>
    <t>ครูปรียา กาละเอก</t>
  </si>
  <si>
    <t>เพาะปัญญา</t>
  </si>
  <si>
    <t>ประถมศึกษาปีที่ 1/2</t>
  </si>
  <si>
    <t>ประถมศึกษาปีที่ 2/1</t>
  </si>
  <si>
    <t>ครูชูวงศ์   อายีกู่</t>
  </si>
  <si>
    <t>ประถมศึกษาปีที่ 2/2</t>
  </si>
  <si>
    <t>ประถมศึกษาปีที่ 3/1</t>
  </si>
  <si>
    <t>ครูกันต์ฤทัย  แสงสุข</t>
  </si>
  <si>
    <t>ประถมศึกษาปีที่ 3/2</t>
  </si>
  <si>
    <t>รวม ป.1-3</t>
  </si>
  <si>
    <t>ประถมศึกษาปีที่ 4/1</t>
  </si>
  <si>
    <t>ครูอรอุมา  แก้วประเสริฐ</t>
  </si>
  <si>
    <t xml:space="preserve">น้อมเกล้า </t>
  </si>
  <si>
    <t>ประถมศึกษาปีที่ 5/1</t>
  </si>
  <si>
    <t>ประถมศึกษาปีที่ 5/2</t>
  </si>
  <si>
    <t>ประถมศึกษาปีที่ 6/1</t>
  </si>
  <si>
    <t>ประถมศึกษาปีที่ 6/2</t>
  </si>
  <si>
    <t>ครูสุภาวดี   บุญเรียม</t>
  </si>
  <si>
    <t>รวม ป.4-6</t>
  </si>
  <si>
    <t>รวมประถมศึกษา</t>
  </si>
  <si>
    <t>มัธยมศึกษาปีที่ 1/1</t>
  </si>
  <si>
    <t>เมืองกาญจน์วิวัฒน์</t>
  </si>
  <si>
    <t>มัธยมศึกษาปีที่ 1/2</t>
  </si>
  <si>
    <t>มัธยมศึกษาปีที่ 2/1</t>
  </si>
  <si>
    <t>มัธยมศึกษาปีที่ 2/2</t>
  </si>
  <si>
    <t>มัธยมศึกษาปีที่ 3/1</t>
  </si>
  <si>
    <t>มัธยมศึกษาปีที่ 3/2</t>
  </si>
  <si>
    <t>ครูอังคาร  ธรรมยศ</t>
  </si>
  <si>
    <t>รวมมัธยมศึกษาตอนต้น</t>
  </si>
  <si>
    <t>รวมทั้งหมดโรงเรียน</t>
  </si>
  <si>
    <t>ครูอัตราจ้าง</t>
  </si>
  <si>
    <t>นางสาวพัฒนา เชื้อเมืองแสน</t>
  </si>
  <si>
    <t>ครูพี่เลี้ยงเด็กพิเศษ</t>
  </si>
  <si>
    <t>นายเจตน์ดนัย     ใจอารีย์</t>
  </si>
  <si>
    <t>ครูประจำหอพักนอน</t>
  </si>
  <si>
    <t>นายทรงชัย  มานาดี</t>
  </si>
  <si>
    <t>นักการภารโรง</t>
  </si>
  <si>
    <r>
      <rPr>
        <b/>
        <sz val="16"/>
        <color theme="1"/>
        <rFont val="AngsanaUPC"/>
        <family val="1"/>
      </rPr>
      <t>หมายเหตุ</t>
    </r>
    <r>
      <rPr>
        <b/>
        <sz val="16"/>
        <color indexed="8"/>
        <rFont val="Calibri"/>
        <family val="2"/>
      </rPr>
      <t>***</t>
    </r>
  </si>
  <si>
    <t>นักเรียนแขวนลอยในDMC ไม่นำมานับจำนวนนักเรียนที่มีตัวตน</t>
  </si>
  <si>
    <t>ข้อมูลนักเรียนโรงเรียนบ้านเมืองกาญจน์ที่จำแนกตามหมูบ้านของนักเรียน</t>
  </si>
  <si>
    <t>ภาคเรียนที่ 1  ปีการศึกษา 2563</t>
  </si>
  <si>
    <t>ชื่อหมู่บ้าน</t>
  </si>
  <si>
    <t>อนุบาล 2/1</t>
  </si>
  <si>
    <t>อนุบาล 2/2</t>
  </si>
  <si>
    <t>อนุบาล 3/2</t>
  </si>
  <si>
    <t>ประถมศึกษาปีที่ 3</t>
  </si>
  <si>
    <t>ประถมศึกษาปีที่ 4</t>
  </si>
  <si>
    <t>รวมทั้งหมด</t>
  </si>
  <si>
    <t>โรงเรียนบ้านเมืองกาญจน์  สำนักงานเขตพื้นที่การศึกษาประถมศึกษาเชียงราย เขต 4</t>
  </si>
  <si>
    <t>ที่</t>
  </si>
  <si>
    <t>เลขประจำตัว นร.</t>
  </si>
  <si>
    <t>ชื่อ-นามสกุล</t>
  </si>
  <si>
    <t xml:space="preserve">   แบบบันทึก.........................................................................................</t>
  </si>
  <si>
    <t>หมายเหตุ</t>
  </si>
  <si>
    <t>ชื่อผู้ปกครอง</t>
  </si>
  <si>
    <t>เดือนวันปีเกิด พ.ศ.</t>
  </si>
  <si>
    <t>เดือนวันปีเกิด ค.ศ.</t>
  </si>
  <si>
    <t>อายุปัจจุบัน</t>
  </si>
  <si>
    <t>เลข ปปช.</t>
  </si>
  <si>
    <t>เพศ</t>
  </si>
  <si>
    <t>วันเกิด</t>
  </si>
  <si>
    <t>บ้านที่อยู่</t>
  </si>
  <si>
    <t>เบอร์โทร</t>
  </si>
  <si>
    <t>เลข ปปช.บิดา</t>
  </si>
  <si>
    <t>ชื่อบิดา</t>
  </si>
  <si>
    <t>เลข ปปช.มารดา</t>
  </si>
  <si>
    <t>ชื่อมารดา</t>
  </si>
  <si>
    <t>รหัสประจำบ้าน</t>
  </si>
  <si>
    <t>ที่อยู่</t>
  </si>
  <si>
    <t>ด.ช.กรวิชญ์  สิทธิราช</t>
  </si>
  <si>
    <t>ช</t>
  </si>
  <si>
    <t>ด.ช.กฤษกร  วิระแสง</t>
  </si>
  <si>
    <t>ด.ช.กวินภพ  ของเทิง</t>
  </si>
  <si>
    <t>ด.ช.กิตติศักดิ์   อุดมเสกสรรค์</t>
  </si>
  <si>
    <t>ด.ช.คมกริช  นิพัทธ์สกุล</t>
  </si>
  <si>
    <t>ด.ช.คุณากร  ฮุงอวน</t>
  </si>
  <si>
    <t>ด.ช.ชนะกิจ  ขันคำ</t>
  </si>
  <si>
    <t>ด.ช.ไชยวัฒน์  สุดงาม</t>
  </si>
  <si>
    <t>ด.ช.ต้นกล้า  สมศักด์</t>
  </si>
  <si>
    <t>ด.ช.ธนกร  แซ่จาง</t>
  </si>
  <si>
    <t>ด.ช.ธนภัทร  แซ่ย้า</t>
  </si>
  <si>
    <t>ด.ช.ธายุกร  เล่าวิริยะธนชัย</t>
  </si>
  <si>
    <t>ด.ช.ธีรภัทร์  แก้วประไพ</t>
  </si>
  <si>
    <t>ด.ช.ปิยราช   แซ่ลี</t>
  </si>
  <si>
    <t>ด.ช.พงศกร แซ่ท่อ</t>
  </si>
  <si>
    <t>ด.ช.พิทักษ์  โชควัฒนแสงอุดม</t>
  </si>
  <si>
    <t>ด.ช.ภาคิน อมตชีวานนท์</t>
  </si>
  <si>
    <t>ด.ช.ภาคิน   แซ่ลี</t>
  </si>
  <si>
    <t>ด.ช.วรภัทร  ทัศกุลทอง</t>
  </si>
  <si>
    <t>ด.ช.วัชรพล  ยอดตระกูลลี</t>
  </si>
  <si>
    <t>ด.ช.อนุวงค์  วงค์ผา</t>
  </si>
  <si>
    <t>ด.ญ. กนกวรรณ หมั้นเยือน</t>
  </si>
  <si>
    <t>ญ</t>
  </si>
  <si>
    <t>ด.ญ.จอมขวัญ  ขันคำ</t>
  </si>
  <si>
    <t>ด.ญ.ชนิดา  แซ่เถา</t>
  </si>
  <si>
    <t xml:space="preserve">ด.ญ.ณิชาภัทร   วันดี </t>
  </si>
  <si>
    <t>ด.ญ.ณิชารีย์   รักษ์คีรีเขต</t>
  </si>
  <si>
    <t>ด.ญ.ธัญชนก  จิรากุลประเสริฐ</t>
  </si>
  <si>
    <t>ด.ญ.นันทิกานต์  ฮุงอวน</t>
  </si>
  <si>
    <t>ด.ญ.ปานชนก   วลัยวรรัฐกุล</t>
  </si>
  <si>
    <t>ด.ญ.พิมพ์ชนก  สุภัควรโชติ</t>
  </si>
  <si>
    <t>ด.ญ.มณีรัตน์  ย่างหาญศิริกุล</t>
  </si>
  <si>
    <t>ด.ญ.มะลิสา  แซ่จาง</t>
  </si>
  <si>
    <t>ด.ญ.วรรณิดา  ดำรงค์ศิริเลิศ</t>
  </si>
  <si>
    <t>ด.ญ.หนูนา  พรวิไล</t>
  </si>
  <si>
    <t>ด.ญ.อลิษา   แซ่ลี</t>
  </si>
  <si>
    <t>สรุป</t>
  </si>
  <si>
    <t>เด็กชายการัณยภาส  ศรีสว่าง</t>
  </si>
  <si>
    <t>เด็กชายชญานน  สุวรรณ</t>
  </si>
  <si>
    <t>เด็กชายดิฐาศักดิ์  แซ่เฮ้อ</t>
  </si>
  <si>
    <t>เด็กชายเนติภัทร  แสงจันทร์</t>
  </si>
  <si>
    <t>เด็กชายบุญรักษา  แสงจันทร์</t>
  </si>
  <si>
    <t>เด็กชายวรวุฒิ  แซ่หว้า</t>
  </si>
  <si>
    <t>เด็กชายศรัณ  ใจอารีย์</t>
  </si>
  <si>
    <t>เด็กชายศิวกร  ย่างหาญศิริกุล</t>
  </si>
  <si>
    <t>เด็กชายอาด หมั้นเยือน</t>
  </si>
  <si>
    <t>เด็กชายปองคุณ   แซ่ว่าง</t>
  </si>
  <si>
    <t>เด็กชายสมบุญ  แซ่ลี</t>
  </si>
  <si>
    <t>เด็กหญิงกัญญาณัฐ  เคใจกาศ</t>
  </si>
  <si>
    <t>เด็กหญิงกาญจนา  แซ่ว่าง</t>
  </si>
  <si>
    <t>เด็กหญิงณัฐธิดา  มุกดาสวรรค์</t>
  </si>
  <si>
    <t>เด็กหญิงพรญาณี  แซ่ย่าง</t>
  </si>
  <si>
    <t>เด็กหญิงพิมพ์พิชชา  แซ่หาง</t>
  </si>
  <si>
    <t>เด็กหญิงภัทริน  หมั้นเยือน</t>
  </si>
  <si>
    <t>เด็กหญิงมณทิรา  แสงจันทร์</t>
  </si>
  <si>
    <t>เด็กหญิงเมษา  ศรีบุญเรือง</t>
  </si>
  <si>
    <t>เด็กหญิงวิลาสินี  ศรีบุญเรือง</t>
  </si>
  <si>
    <t>เด็กหญิงสาธกา  สุวรรณ</t>
  </si>
  <si>
    <t>เด็กหญิงไอญารินทร์  รักษ์คีรีเขต</t>
  </si>
  <si>
    <t>เด็กหญิงรัตดา มนตรี</t>
  </si>
  <si>
    <t>ห้วยเย็น</t>
  </si>
  <si>
    <t>เมืองกาญจน์</t>
  </si>
  <si>
    <t>ด.ช.กรวิชญ์  แซ่ลี</t>
  </si>
  <si>
    <t>นาย</t>
  </si>
  <si>
    <t>วิษณุ</t>
  </si>
  <si>
    <t>แซ่ลี</t>
  </si>
  <si>
    <t>098-807-0977,062-521-0404</t>
  </si>
  <si>
    <t>ด.ช.เกียรติชัย  มุกดาสวรรค์</t>
  </si>
  <si>
    <t>นางสาว</t>
  </si>
  <si>
    <t>วิไลวรรณ</t>
  </si>
  <si>
    <t>แซ่ย่าง</t>
  </si>
  <si>
    <t>098-325-0890</t>
  </si>
  <si>
    <t>ด.ช.จิราวุฒิ  แซ่ท่อ</t>
  </si>
  <si>
    <t>ดวงใจ</t>
  </si>
  <si>
    <t>แซ่ว่าง</t>
  </si>
  <si>
    <t>098-550-0586</t>
  </si>
  <si>
    <t>ด.ช.ฉัตร์ชวาล  หมั้นเยือน</t>
  </si>
  <si>
    <t>ธนชัย</t>
  </si>
  <si>
    <t>หมั้นเยือน</t>
  </si>
  <si>
    <t>086-181-7061</t>
  </si>
  <si>
    <t>ด.ช.ฐิติวัสส์  แสงจันทร์</t>
  </si>
  <si>
    <t>นิลทิตา</t>
  </si>
  <si>
    <t>แสงจันทร์</t>
  </si>
  <si>
    <t>063-662-8783</t>
  </si>
  <si>
    <t>ด.ช.เทพทรงพล  ดำรงค์ศิริเลิศ</t>
  </si>
  <si>
    <t>สุกัญญา</t>
  </si>
  <si>
    <t>ชัญญาศิริกุล</t>
  </si>
  <si>
    <t>099-090-5436</t>
  </si>
  <si>
    <t>ด.ช.ธนดิษฐ์  แสงจันทร์</t>
  </si>
  <si>
    <t>นิจยุดา</t>
  </si>
  <si>
    <t>063-670-2250</t>
  </si>
  <si>
    <t>ด.ช.ธันวา  สมศักดิ์</t>
  </si>
  <si>
    <t>ก้อย</t>
  </si>
  <si>
    <t>สมศักดิ์</t>
  </si>
  <si>
    <t>ด.ช.นัททิว  แซ่ย่าง</t>
  </si>
  <si>
    <t>ด.ช.วิทวัส  แซ่เลา</t>
  </si>
  <si>
    <t>ด.ช.สว่างกูล   ศรีเชียงใหม่</t>
  </si>
  <si>
    <t>ด.ญ.กมลลักษณ์  แสงจันทร์</t>
  </si>
  <si>
    <t>กอบศักดิ์</t>
  </si>
  <si>
    <t>098-849-6692</t>
  </si>
  <si>
    <t>ด.ญ.กวินธิดา  แซ่จั้ง</t>
  </si>
  <si>
    <t>นีรมิต</t>
  </si>
  <si>
    <t>แซ่จั้ง</t>
  </si>
  <si>
    <t>080-850-1083</t>
  </si>
  <si>
    <t>ด.ญ.กัญญา  อุดมเสกสรรค์</t>
  </si>
  <si>
    <t>วันวนา</t>
  </si>
  <si>
    <t>ทิพย์พากรสกุล</t>
  </si>
  <si>
    <t>098-023-4455</t>
  </si>
  <si>
    <t>ด.ญ.กุมารี  ลีรัตนวิโรจน์</t>
  </si>
  <si>
    <t>จันญารัตน์</t>
  </si>
  <si>
    <t>แซ่หว้า</t>
  </si>
  <si>
    <t>062-442-7403</t>
  </si>
  <si>
    <t>ด.ญ.จิณัฐดา  มุกดาสวรรค์</t>
  </si>
  <si>
    <t>ไหมลี</t>
  </si>
  <si>
    <t>097-936-1966</t>
  </si>
  <si>
    <t>ด.ญ.ดวงดาว  แซ่ลี</t>
  </si>
  <si>
    <t>นาวสาว</t>
  </si>
  <si>
    <t>สุธาทิพย์</t>
  </si>
  <si>
    <t>ศักดิ์สิทธานุภาพ</t>
  </si>
  <si>
    <t>ด.ญ.ตรีทิพยนิภา  แสงศรี</t>
  </si>
  <si>
    <t>092-594-2699</t>
  </si>
  <si>
    <t>ด.ญ.สุพาพร  แซ่ว่าง</t>
  </si>
  <si>
    <t>ด.ช.ณัชนนท์  เนืองนิตย์</t>
  </si>
  <si>
    <t>ด.ญ.วรรณวริน แซ่โซ้ง</t>
  </si>
  <si>
    <t>ม่วงกาญจน์</t>
  </si>
  <si>
    <t>พนาสวรรค์</t>
  </si>
  <si>
    <t>ใหม่เจริญ</t>
  </si>
  <si>
    <t>ห้วยสา</t>
  </si>
  <si>
    <t>ธารทอง</t>
  </si>
  <si>
    <t>ห้วยตุ๊</t>
  </si>
  <si>
    <t>กิ่วกาญจน์</t>
  </si>
  <si>
    <t>กิ่วดอยหลวง</t>
  </si>
  <si>
    <t>ด.ช.ธนากร วิรัชไชย</t>
  </si>
  <si>
    <t>ย้าย1/64</t>
  </si>
  <si>
    <t>ด.ญ.รุ่งการณ์ แซ่หว้า</t>
  </si>
  <si>
    <t>ย้าย2/64</t>
  </si>
  <si>
    <t>ด.ญ.สุกัญญา  เจริญธรรมศรี</t>
  </si>
  <si>
    <t>ด.ช.ณปภัส มนตรี</t>
  </si>
  <si>
    <t>ย้าย2/65</t>
  </si>
  <si>
    <t>ด.ช.ประวิทย์  แซ่ว่าง</t>
  </si>
  <si>
    <t>17/10/2560</t>
  </si>
  <si>
    <t>กาละแมร์</t>
  </si>
  <si>
    <t>061-368-2780</t>
  </si>
  <si>
    <t>ด.ช.ปูน  ลานแมว</t>
  </si>
  <si>
    <t>09/01/2561</t>
  </si>
  <si>
    <t>ทูล</t>
  </si>
  <si>
    <t>ลานแมว</t>
  </si>
  <si>
    <t>ด.ช.ภาณุพงศ์  มณีกร</t>
  </si>
  <si>
    <t>24/08/2560</t>
  </si>
  <si>
    <t>สมบูรณ์</t>
  </si>
  <si>
    <t>มณีกร</t>
  </si>
  <si>
    <t>ด.ช.ภูพิทัก  แซ่ลี</t>
  </si>
  <si>
    <t>15/08/2560</t>
  </si>
  <si>
    <t>เขมมิกา</t>
  </si>
  <si>
    <t>098-787-7145</t>
  </si>
  <si>
    <t>ด.ช.วุฒิภัทร  เล่าวิริยะธนชัย</t>
  </si>
  <si>
    <t>02/01/2561</t>
  </si>
  <si>
    <t>ปัญญา</t>
  </si>
  <si>
    <t>เล่าวิริยะธนชัย</t>
  </si>
  <si>
    <t>098-780-8944</t>
  </si>
  <si>
    <t>ด.ช.สืบตระกูล  หมั้นเยือน</t>
  </si>
  <si>
    <t>02/11/2560</t>
  </si>
  <si>
    <t>ไหล</t>
  </si>
  <si>
    <t>ฮุงอวน</t>
  </si>
  <si>
    <t>093-221-2759</t>
  </si>
  <si>
    <t>ด.ช.สุพัฒน์ชัย  วาจาสัจกุล</t>
  </si>
  <si>
    <t>31/05/2560</t>
  </si>
  <si>
    <t>จิราภาณ์</t>
  </si>
  <si>
    <t>088-416-9154</t>
  </si>
  <si>
    <t>ด.ช.อัศวิน  แซ่ว่าง</t>
  </si>
  <si>
    <t>03/09/2560</t>
  </si>
  <si>
    <t>เนาวรัตน์</t>
  </si>
  <si>
    <t>093-717-8847</t>
  </si>
  <si>
    <t>ด.ช.จักรพันธ์ แซ่จ้าง</t>
  </si>
  <si>
    <t>15/04/2561</t>
  </si>
  <si>
    <t>ด.ช.วายุ  แซ่ว่าง</t>
  </si>
  <si>
    <t>ด.ญ.ธัญพิชชา  ขันคำ</t>
  </si>
  <si>
    <t>03/05/2561</t>
  </si>
  <si>
    <t>ณัฏฐณิชา</t>
  </si>
  <si>
    <t>ขันคำ</t>
  </si>
  <si>
    <t>093-284-8203</t>
  </si>
  <si>
    <t>ด.ญ.ปิยนันท์  พวีนนท์</t>
  </si>
  <si>
    <t>15/06/2560</t>
  </si>
  <si>
    <t>นาง</t>
  </si>
  <si>
    <t>นพิน</t>
  </si>
  <si>
    <t>พวีนนท์</t>
  </si>
  <si>
    <t>089-853-8560</t>
  </si>
  <si>
    <t>ด.ญ.ลักษิกา  แซ่เห้อ</t>
  </si>
  <si>
    <t>16/02/2561</t>
  </si>
  <si>
    <t>เขมิกา</t>
  </si>
  <si>
    <t>เกศวัฒนโสภณ</t>
  </si>
  <si>
    <t>063-667-4607</t>
  </si>
  <si>
    <t>ด.ญ.วนิดา  หมั้นเยือน</t>
  </si>
  <si>
    <t>01/01/2561</t>
  </si>
  <si>
    <t>เพ็ญนภา</t>
  </si>
  <si>
    <t>063-716-0912</t>
  </si>
  <si>
    <t>ด.ญ.ศรัญยา  ไทยใหญ่</t>
  </si>
  <si>
    <t>11/05/2561</t>
  </si>
  <si>
    <t>หล้า</t>
  </si>
  <si>
    <t>ไทยใหญ่</t>
  </si>
  <si>
    <t>083-750-9366</t>
  </si>
  <si>
    <t>ด.ญ.ศิรดา  ระวังสี</t>
  </si>
  <si>
    <t>08/06/2560</t>
  </si>
  <si>
    <t>จิณณพัต</t>
  </si>
  <si>
    <t>ระวังสี</t>
  </si>
  <si>
    <t>086-480-4651</t>
  </si>
  <si>
    <t>ด.ญ.สุชาดา  แซ่จ๊ะ</t>
  </si>
  <si>
    <t>12/09/2560</t>
  </si>
  <si>
    <t>ด.ญ.อนัญญา  ขันคำ</t>
  </si>
  <si>
    <t>น้อย</t>
  </si>
  <si>
    <t>สุวรรณ</t>
  </si>
  <si>
    <t>088-413-4386</t>
  </si>
  <si>
    <t>ด.ญ.แซมส์  ตะคัด</t>
  </si>
  <si>
    <t>ด.ญ.น้ำหนึ่ง  แซ่เถา</t>
  </si>
  <si>
    <t>อายุ</t>
  </si>
  <si>
    <t>ด.ช.กฤษณะ  ดำรงค์ศิริเลิศ</t>
  </si>
  <si>
    <t>เด็กชาย</t>
  </si>
  <si>
    <t>กฤษณะ</t>
  </si>
  <si>
    <t>ดำรงค์ศิริเลิศ</t>
  </si>
  <si>
    <t>วีระพงษ์</t>
  </si>
  <si>
    <t>สุพรรณี</t>
  </si>
  <si>
    <t>แซ่หาง</t>
  </si>
  <si>
    <t>134/2</t>
  </si>
  <si>
    <t>ริมโขง</t>
  </si>
  <si>
    <t>เชียงของ</t>
  </si>
  <si>
    <t>เชียงราย</t>
  </si>
  <si>
    <t>ด.ช.จิรเมธ  แสงว่าง</t>
  </si>
  <si>
    <t>จิรเมธ</t>
  </si>
  <si>
    <t>แสงว่าง</t>
  </si>
  <si>
    <t>จรัญ</t>
  </si>
  <si>
    <t>เน้ง</t>
  </si>
  <si>
    <t>ด.ช.ธณัชชัย  เล่าธนโชติ</t>
  </si>
  <si>
    <t>ธณัชชัย</t>
  </si>
  <si>
    <t>เล่าธนโชติ</t>
  </si>
  <si>
    <t>พงศ์สิทธิ์</t>
  </si>
  <si>
    <t>สุวรรณศรี</t>
  </si>
  <si>
    <t>ด.ช.นพดล  ประเสริฐวลี</t>
  </si>
  <si>
    <t>นพดล</t>
  </si>
  <si>
    <t>ประเสริฐวลี</t>
  </si>
  <si>
    <t>สมชาย</t>
  </si>
  <si>
    <t>ศศิธร</t>
  </si>
  <si>
    <t>ย่างหาญศิริกุล</t>
  </si>
  <si>
    <t>ด.ช.พีรพัฒน์  ดำรงค์ศิริเลิศ</t>
  </si>
  <si>
    <t>พีรพัฒน์</t>
  </si>
  <si>
    <t>สุนทร</t>
  </si>
  <si>
    <t>สมศรี</t>
  </si>
  <si>
    <t>แซ่โซ่ง</t>
  </si>
  <si>
    <t>ด.ช.วีรชัย  เล่าวิริยะธนชัย</t>
  </si>
  <si>
    <t>วีรชัย</t>
  </si>
  <si>
    <t>ถิรพุทธิ์</t>
  </si>
  <si>
    <t>พรทิตา</t>
  </si>
  <si>
    <t>แซ่ย้า</t>
  </si>
  <si>
    <t>ด.ช.ศุภากร  เพชรศิริสัน</t>
  </si>
  <si>
    <t>ศุภากร</t>
  </si>
  <si>
    <t>เพชรศิริสัน</t>
  </si>
  <si>
    <t>วิชัย</t>
  </si>
  <si>
    <t>อริยา</t>
  </si>
  <si>
    <t>แซ่เฮ้อ</t>
  </si>
  <si>
    <t>ด.ช.เอกรักษ์  แซ่ลี</t>
  </si>
  <si>
    <t>เอกรักษ์</t>
  </si>
  <si>
    <t>เซ้ง</t>
  </si>
  <si>
    <t>หมาย</t>
  </si>
  <si>
    <t>ด.ช.วิชัย แซ่จ๊ะ</t>
  </si>
  <si>
    <t>แซ่จ๊ะ</t>
  </si>
  <si>
    <t>ด.ช.รอนนี่  แซ่เถา</t>
  </si>
  <si>
    <t xml:space="preserve">รอนนี่  </t>
  </si>
  <si>
    <t>แซ่เถา</t>
  </si>
  <si>
    <t>G665700017703</t>
  </si>
  <si>
    <t>ด.ญ.จิตรมณี  มุกดาสวรรค์</t>
  </si>
  <si>
    <t>เด็กหญิง</t>
  </si>
  <si>
    <t>จิตรมณี</t>
  </si>
  <si>
    <t>มุกดาสวรรค์</t>
  </si>
  <si>
    <t>ธีรวัฒน์</t>
  </si>
  <si>
    <t>ด.ญ.ณัฏฐณิชา  รักซ้อน</t>
  </si>
  <si>
    <t>รักซ้อน</t>
  </si>
  <si>
    <t>ชัชวิน</t>
  </si>
  <si>
    <t>สุรัตน์ติกานต์</t>
  </si>
  <si>
    <t>ด.ญ.นลินนิภา  แซ่ว่าง</t>
  </si>
  <si>
    <t>นลินนิภา</t>
  </si>
  <si>
    <t>จี้</t>
  </si>
  <si>
    <t>ซ้างซี</t>
  </si>
  <si>
    <t>292/2</t>
  </si>
  <si>
    <t>ด.ญ.นาราภัทร  มนตรี</t>
  </si>
  <si>
    <t>นาราภัทร</t>
  </si>
  <si>
    <t>มนตรี</t>
  </si>
  <si>
    <t>ยุทธนา</t>
  </si>
  <si>
    <t>แอน</t>
  </si>
  <si>
    <t>ชัยชนะ</t>
  </si>
  <si>
    <t>12/ช</t>
  </si>
  <si>
    <t>ด.ญ.ปานชนก  หมั้นเยือน</t>
  </si>
  <si>
    <t>ปานชนก</t>
  </si>
  <si>
    <t xml:space="preserve">  หมั้นเยือน</t>
  </si>
  <si>
    <t>เสร็จ</t>
  </si>
  <si>
    <t>ผา</t>
  </si>
  <si>
    <t>65/1</t>
  </si>
  <si>
    <t>ด.ญ.ศิริพร  แซ่ย่าง</t>
  </si>
  <si>
    <t>ศิริพร</t>
  </si>
  <si>
    <t>เกษตรสุขถาวร</t>
  </si>
  <si>
    <t>นาเยีย</t>
  </si>
  <si>
    <t>ด.ช.เกียรติศักดิ์  แซ่ลี</t>
  </si>
  <si>
    <t>เกียรติศักดิ์</t>
  </si>
  <si>
    <t xml:space="preserve">นันทวัฒน์  </t>
  </si>
  <si>
    <t>เมียไจ</t>
  </si>
  <si>
    <t>แซ่เต็น</t>
  </si>
  <si>
    <t>ด.ช.ณัฐวัตร  แซ่ลี</t>
  </si>
  <si>
    <t>ณัฐวัตร</t>
  </si>
  <si>
    <t>ศิริชัย</t>
  </si>
  <si>
    <t>วิไลพร</t>
  </si>
  <si>
    <t>แซ่ซ้ง</t>
  </si>
  <si>
    <t>ด.ช.นรินทร์  นิพัทธ์สกุล</t>
  </si>
  <si>
    <t>นรินทร์</t>
  </si>
  <si>
    <t>นิพัทธ์สกุล</t>
  </si>
  <si>
    <t>กฤษดา</t>
  </si>
  <si>
    <t>มาณี</t>
  </si>
  <si>
    <t>ด.ช.พสิษฐ์  แซ่ลี</t>
  </si>
  <si>
    <t>พสิษฐ์</t>
  </si>
  <si>
    <t>ทวี</t>
  </si>
  <si>
    <t xml:space="preserve">จิราพร  </t>
  </si>
  <si>
    <t>ด.ช.วรเมธ  ทวีทรัพย์สิริกุล</t>
  </si>
  <si>
    <t>วรเมธ</t>
  </si>
  <si>
    <t>ทวีทรัพย์สิริกุล</t>
  </si>
  <si>
    <t>สำราญ</t>
  </si>
  <si>
    <t>มะลิวัลย์</t>
  </si>
  <si>
    <t>จารุเรืองสิริกุล</t>
  </si>
  <si>
    <t>ด.ช.วีรากร  แซ่ย้าง</t>
  </si>
  <si>
    <t>วีรากร</t>
  </si>
  <si>
    <t>แซ่ย้าง</t>
  </si>
  <si>
    <t>วิโรจน์</t>
  </si>
  <si>
    <t>ภาวิณี</t>
  </si>
  <si>
    <t>34/ช</t>
  </si>
  <si>
    <t>รักษ์คีรีเขต</t>
  </si>
  <si>
    <t>ด.ช.ปราโมทย์ แสงจันทร์</t>
  </si>
  <si>
    <t xml:space="preserve">ปราโมทย์ </t>
  </si>
  <si>
    <t>ด.ช.โกวิทย์ แซ่เท้า</t>
  </si>
  <si>
    <t>โกวิทย์</t>
  </si>
  <si>
    <t>แซ่เท้า</t>
  </si>
  <si>
    <t>ด.ญ.กรองขวัญ  สุทธิวนาสกุล</t>
  </si>
  <si>
    <t>กรองขวัญ</t>
  </si>
  <si>
    <t>สุทธิวนาสกุล</t>
  </si>
  <si>
    <t>อนุพงษ์</t>
  </si>
  <si>
    <t>กานดาพร</t>
  </si>
  <si>
    <t>ด.ญ.เฌอรินทร์ญา  รักษ์คีรีเขต</t>
  </si>
  <si>
    <t>เฌอรินทร์ญา</t>
  </si>
  <si>
    <t>สิทธิชัย</t>
  </si>
  <si>
    <t>ภาวินี</t>
  </si>
  <si>
    <t>ทองเสถียรกิจ</t>
  </si>
  <si>
    <t>ด.ญ.ธันยชนก  แซ่จั้ง</t>
  </si>
  <si>
    <t>ธันยชนก</t>
  </si>
  <si>
    <t>จิรพัฒน์</t>
  </si>
  <si>
    <t>วารี</t>
  </si>
  <si>
    <t>11/ช</t>
  </si>
  <si>
    <t>ด.ญ.นลินนิภา  แซ่จ๊ะ</t>
  </si>
  <si>
    <t>เกษมสันต์</t>
  </si>
  <si>
    <t>นวลจันทร์</t>
  </si>
  <si>
    <t>สว่างธนานันต์</t>
  </si>
  <si>
    <t>ด.ญ.ประกายฟ้า  หมั้นเยือน</t>
  </si>
  <si>
    <t>ประกายฟ้า</t>
  </si>
  <si>
    <t>ประสิทธิ์</t>
  </si>
  <si>
    <t xml:space="preserve">เพ็ญนภา  </t>
  </si>
  <si>
    <t>ด.ญ.ศิรินันท  ศิริพิพัฒนสกุล</t>
  </si>
  <si>
    <t>ศิรินันท</t>
  </si>
  <si>
    <t>ศิริพิพัฒนสกุล</t>
  </si>
  <si>
    <t>สุทธิชัย</t>
  </si>
  <si>
    <t>ภริดา</t>
  </si>
  <si>
    <t>ด.ญ.สิรินันท์  แซ่ลี</t>
  </si>
  <si>
    <t>สิรินันท์</t>
  </si>
  <si>
    <t>กิตติ</t>
  </si>
  <si>
    <t>ม่อ</t>
  </si>
  <si>
    <t>ด.ญ.ปณิดา รุ่งแสงทอง</t>
  </si>
  <si>
    <t>ปณิดา</t>
  </si>
  <si>
    <t>รุ่งแสงทอง</t>
  </si>
  <si>
    <t>ด.ญ.อารดา กิตติศัพท์โตมร</t>
  </si>
  <si>
    <t>อารดา</t>
  </si>
  <si>
    <t>กิตติศัพท์โตมร</t>
  </si>
  <si>
    <t>ด.ญ.ปิยนันท์ วลัยวรรัฐกุล</t>
  </si>
  <si>
    <t>ปิยนันท์</t>
  </si>
  <si>
    <t>วลัยวรรัฐกุล</t>
  </si>
  <si>
    <t>ด.ช.วันชัย สมบูรณ์</t>
  </si>
  <si>
    <t>ย้าย1/65</t>
  </si>
  <si>
    <t>ด.ญ.มนัชญา เจริญธรรมศรี</t>
  </si>
  <si>
    <t>ด.ช.อนุศิษฏ์  ภูมุงคุณ</t>
  </si>
  <si>
    <t xml:space="preserve">อนุศิษฏ์ </t>
  </si>
  <si>
    <t>ภูมุงคุณ</t>
  </si>
  <si>
    <t>อำพร</t>
  </si>
  <si>
    <t>จันทวี</t>
  </si>
  <si>
    <t>พรมมณีจันทร์</t>
  </si>
  <si>
    <t>ด.ช.ธนกฤต แซ่ย้า</t>
  </si>
  <si>
    <t>ด.ช.ธีรดล เลาหาง</t>
  </si>
  <si>
    <t>ด.ช.พิทักษ์ญาณ มุกดาสรรค์</t>
  </si>
  <si>
    <t>ด.ช.อนุชัย แซ่ย่าง</t>
  </si>
  <si>
    <t>ด.ช.ณัฐดนัย รักษ์คีรีเขต</t>
  </si>
  <si>
    <t>ด.ช.ธีรพงษ์ เพชรศิริสัน</t>
  </si>
  <si>
    <t>ด.ช.อรรถวิท ขันคำ</t>
  </si>
  <si>
    <t>สองพี่น้อง</t>
  </si>
  <si>
    <t>ด.ญ.กาณิกา แซ่เฮ้อ</t>
  </si>
  <si>
    <t>ด.ญ.นาราทิพย์ ขันคำ</t>
  </si>
  <si>
    <t>ด.ญ.ลิตรตา แซ่ว่าง</t>
  </si>
  <si>
    <t>ด.ญ.วริศรา คชสง่า</t>
  </si>
  <si>
    <t>ด.ญ.ปลายฟ้า ขันคำ</t>
  </si>
  <si>
    <t>ด.ญ.รุ่งฤดี รักษ์คีรีเขต</t>
  </si>
  <si>
    <t>ด.ญ.นิชนันท์ แซ่เฮ้อ</t>
  </si>
  <si>
    <t>1577000024708</t>
  </si>
  <si>
    <t>ด.ญ.สุนิษา ราชวงษา</t>
  </si>
  <si>
    <t>ไพโรจน์</t>
  </si>
  <si>
    <t>ทิวาคำ</t>
  </si>
  <si>
    <t>จีรนันท์</t>
  </si>
  <si>
    <t>กันทวี</t>
  </si>
  <si>
    <t>77/2</t>
  </si>
  <si>
    <t>ด.ช.ณัฐกฤต  ทิวาคำ</t>
  </si>
  <si>
    <t>ย้าย</t>
  </si>
  <si>
    <t>ณัฐกฤต</t>
  </si>
  <si>
    <t>อาซ่อง</t>
  </si>
  <si>
    <t>เยอแจะ</t>
  </si>
  <si>
    <t>คำ</t>
  </si>
  <si>
    <t>เชื้อน้อย</t>
  </si>
  <si>
    <t>74/พ</t>
  </si>
  <si>
    <t>ด.ญ.แสนจันทร์  เยอแจะ</t>
  </si>
  <si>
    <t xml:space="preserve">แสนจันทร์ </t>
  </si>
  <si>
    <t xml:space="preserve">  เยอแจะ</t>
  </si>
  <si>
    <t>คำสิงห์</t>
  </si>
  <si>
    <t>บังอร</t>
  </si>
  <si>
    <t>33/พ</t>
  </si>
  <si>
    <t>ด.ช.อนุภัทร  คำสิงห์</t>
  </si>
  <si>
    <t>ย้าย 1/64</t>
  </si>
  <si>
    <t>อนุภัทร</t>
  </si>
  <si>
    <t>สายรุ้ง</t>
  </si>
  <si>
    <t>พิทักษา</t>
  </si>
  <si>
    <t>นิรชา</t>
  </si>
  <si>
    <t>จิรากุลประเสริฐ</t>
  </si>
  <si>
    <t>ด.ช.ธวัชชัย  พิทักษา</t>
  </si>
  <si>
    <t xml:space="preserve">ธวัชชัย </t>
  </si>
  <si>
    <t xml:space="preserve"> พิทักษา</t>
  </si>
  <si>
    <t>ย่าเปา</t>
  </si>
  <si>
    <t>-</t>
  </si>
  <si>
    <t>ท้อ</t>
  </si>
  <si>
    <t>ด.ญ.จามจุรี  แซ่เท้า</t>
  </si>
  <si>
    <t xml:space="preserve">จามจุรี  </t>
  </si>
  <si>
    <t xml:space="preserve"> แซ่เท้า</t>
  </si>
  <si>
    <t>G625700023932</t>
  </si>
  <si>
    <t>ด.ช.ธราธิป โปตะเวช</t>
  </si>
  <si>
    <t>ด.ช.ธิรภัทร แสงจันทร์</t>
  </si>
  <si>
    <t>ด.ช.ธีรพัฒน์ เพชรศิริสัน</t>
  </si>
  <si>
    <t>ด.ช.มีดี เล่าวิริยะธนชัย</t>
  </si>
  <si>
    <t>ด.ช.สหรัฐ ทัศกุลทอง</t>
  </si>
  <si>
    <t>ด.ช.เหมวิทย์ ทวีพรประเสริฐ</t>
  </si>
  <si>
    <t>ด.ช.กิตติภพ แสงมณี</t>
  </si>
  <si>
    <t>ด.ช.ธวัชชัย แซ่ลี</t>
  </si>
  <si>
    <t>ด.ช.กมลภู พิทักษ์จิรเดช</t>
  </si>
  <si>
    <t>1577000024589</t>
  </si>
  <si>
    <t>ด.ช.ธนากร นิธิกุลไพศาล</t>
  </si>
  <si>
    <t>ด.ช.เจษฎาภรณ์  คีรีแสนภูมิ</t>
  </si>
  <si>
    <t>ด.ญ.กุลจิรา แสงจันทร์</t>
  </si>
  <si>
    <t>ด.ญ.ณัฏฐณิชา อะโนมา</t>
  </si>
  <si>
    <t>ด.ญ.นภัสรา แสนสมบัติ</t>
  </si>
  <si>
    <t>ด.ญ.นิรชา ขันคำ</t>
  </si>
  <si>
    <t>ด.ญ.นฤมล แซ่ลี</t>
  </si>
  <si>
    <t>ด.ญ.พัชราภรณ์ แสงจันทร์</t>
  </si>
  <si>
    <t>G635700017673</t>
  </si>
  <si>
    <t>ด.ญ.สุวรรยสร ราชคม</t>
  </si>
  <si>
    <t>ด.ญ.กศมาการญจน์ ขวัญชัยประธาน</t>
  </si>
  <si>
    <t>ด.ช.กิตติโชค  แซ่เห้อ</t>
  </si>
  <si>
    <t>กิตติโชค</t>
  </si>
  <si>
    <t>แซ่เห้อ</t>
  </si>
  <si>
    <t>เลาเจียะ</t>
  </si>
  <si>
    <t>อัมพร</t>
  </si>
  <si>
    <t>เวียง</t>
  </si>
  <si>
    <t>ด.ช.ชนันธร  แปงนวล</t>
  </si>
  <si>
    <t>ชนันธร</t>
  </si>
  <si>
    <t>แปงนวล</t>
  </si>
  <si>
    <t>กองแก้ว</t>
  </si>
  <si>
    <t>อูปอน</t>
  </si>
  <si>
    <t>32/พ</t>
  </si>
  <si>
    <t>ด.ช.ทวีทรัพย์  ดำรงค์ศิริเลิศ</t>
  </si>
  <si>
    <t>ทวีทรัพย์</t>
  </si>
  <si>
    <t>อภิพจน์</t>
  </si>
  <si>
    <t>99/1</t>
  </si>
  <si>
    <t>ด.ช.ธนกฤต  แซ่ลี</t>
  </si>
  <si>
    <t>ประยุทธ์</t>
  </si>
  <si>
    <t>สุระชาติ</t>
  </si>
  <si>
    <t>ปาริชาติ</t>
  </si>
  <si>
    <t>ด.ช.ภัคพงษ์  ฮุงอวน</t>
  </si>
  <si>
    <t>ภัคพงษ์</t>
  </si>
  <si>
    <t>กิตติพงษ์</t>
  </si>
  <si>
    <t>ด.ช.วรวุฒิ  กะประโคน</t>
  </si>
  <si>
    <t>วรวุฒิ</t>
  </si>
  <si>
    <t>กะประโคน</t>
  </si>
  <si>
    <t>สายชล</t>
  </si>
  <si>
    <t>นุศรา</t>
  </si>
  <si>
    <t>แซมื่อ</t>
  </si>
  <si>
    <t>ด.ช.อนุทัย  แซ่เฮ้อ</t>
  </si>
  <si>
    <t>อนุทัย</t>
  </si>
  <si>
    <t>วงศ์บุญชัยโชค</t>
  </si>
  <si>
    <t>ชลลดา</t>
  </si>
  <si>
    <t>ด.ช.อนุพงษ์  แซ่ว่าง</t>
  </si>
  <si>
    <t>ด.ช.อัษฎาวุธ  นิพัทธ์สกุล</t>
  </si>
  <si>
    <t>อัษฎาวุธ</t>
  </si>
  <si>
    <t>ด.ช.ธนภัทร  แก้วมณี</t>
  </si>
  <si>
    <t>ธนภัทร</t>
  </si>
  <si>
    <t>แก้วมณี</t>
  </si>
  <si>
    <t>อุบล</t>
  </si>
  <si>
    <t>ดาวลอย</t>
  </si>
  <si>
    <t>115/พ</t>
  </si>
  <si>
    <t>ด.ช.ชัยวัฒน์  แซ่ลี</t>
  </si>
  <si>
    <t xml:space="preserve">ชัยวัฒน์  </t>
  </si>
  <si>
    <t>เลาว้า</t>
  </si>
  <si>
    <t>ป้า</t>
  </si>
  <si>
    <t>ด.ช.นิกรณ์  แสงจันทร์</t>
  </si>
  <si>
    <t xml:space="preserve">นิกรณ์ </t>
  </si>
  <si>
    <t xml:space="preserve"> แสงจันทร์</t>
  </si>
  <si>
    <t>เอกลักษณ์</t>
  </si>
  <si>
    <t>บวย</t>
  </si>
  <si>
    <t>ด.ช.สุริยะ ธนาวุฒิชัย</t>
  </si>
  <si>
    <t>สุริยะ</t>
  </si>
  <si>
    <t>ธนาวุฒิชัย</t>
  </si>
  <si>
    <t>ด.ญ.นิราวัลย์  แสงมณี</t>
  </si>
  <si>
    <t>นิราวัลย์</t>
  </si>
  <si>
    <t>แสงมณี</t>
  </si>
  <si>
    <t>อินทอง</t>
  </si>
  <si>
    <t>อ้อย</t>
  </si>
  <si>
    <t>กัณทะวงศ์</t>
  </si>
  <si>
    <t>ด.ญ.ภัทราพร  คุณจาง</t>
  </si>
  <si>
    <t>ภัทราพร</t>
  </si>
  <si>
    <t>คุณจาง</t>
  </si>
  <si>
    <t>อนุชา</t>
  </si>
  <si>
    <t>ภัทรวดี</t>
  </si>
  <si>
    <t>ศรีนาวา</t>
  </si>
  <si>
    <t>89/2</t>
  </si>
  <si>
    <t>ด.ญ.เมย์รัตน์ดา  รักษ์คีรีเขต</t>
  </si>
  <si>
    <t>เมย์รัตน์ดา</t>
  </si>
  <si>
    <t>รักคีรีเขต</t>
  </si>
  <si>
    <t>รัตนา</t>
  </si>
  <si>
    <t>102/4</t>
  </si>
  <si>
    <t>ด.ญ.อรัญญา  วงศ์ผา</t>
  </si>
  <si>
    <t>อรัญญา</t>
  </si>
  <si>
    <t>วงศ์ผา</t>
  </si>
  <si>
    <t>สี</t>
  </si>
  <si>
    <t>จ๋อย</t>
  </si>
  <si>
    <t>ด.ญ.วรนุช  แซ่ลี</t>
  </si>
  <si>
    <t xml:space="preserve">วรนุช  </t>
  </si>
  <si>
    <t xml:space="preserve"> แซ่ลี</t>
  </si>
  <si>
    <t>นันทวัฒน์</t>
  </si>
  <si>
    <t>เมีไจ</t>
  </si>
  <si>
    <t>ด.ญ.จินดา   แสงจันทร์</t>
  </si>
  <si>
    <t>จินดา</t>
  </si>
  <si>
    <t>ณรงค์</t>
  </si>
  <si>
    <t>บูรณ์</t>
  </si>
  <si>
    <t>ด.ญ.มะลิยา  แซ่จาง</t>
  </si>
  <si>
    <t xml:space="preserve">มะลิยา  </t>
  </si>
  <si>
    <t xml:space="preserve">  แซ่จาง</t>
  </si>
  <si>
    <t>เลาเช้ง</t>
  </si>
  <si>
    <t>แซ่จาง</t>
  </si>
  <si>
    <t>ง่าย</t>
  </si>
  <si>
    <t>แซ่มัว</t>
  </si>
  <si>
    <t>59/ช</t>
  </si>
  <si>
    <t>ด.ญ.ณัฐกานต์ แซ่ลี</t>
  </si>
  <si>
    <t xml:space="preserve">ณัฐกานต์ </t>
  </si>
  <si>
    <t>ด.ญ.ภัทราภรณ์ ใจยะ</t>
  </si>
  <si>
    <t>ภัทราภรณ์</t>
  </si>
  <si>
    <t>ใจยะ</t>
  </si>
  <si>
    <t>ด.ช.อนุศิษร์  แซ่ลี</t>
  </si>
  <si>
    <t>อนุศิษร์</t>
  </si>
  <si>
    <t>เฉลิมชัย</t>
  </si>
  <si>
    <t>ลำดวน</t>
  </si>
  <si>
    <t>ด.ช.ชนะพล  ยอดตระกูลลี</t>
  </si>
  <si>
    <t>ชนะพล</t>
  </si>
  <si>
    <t>ยอดตระกูลลี</t>
  </si>
  <si>
    <t>พิชิตชัย</t>
  </si>
  <si>
    <t>วื้อ</t>
  </si>
  <si>
    <t>แซ่ท่อ</t>
  </si>
  <si>
    <t>ปอ</t>
  </si>
  <si>
    <t>เวียงแก่น</t>
  </si>
  <si>
    <t>ด.ช.นพวุธ  แซ่ลี</t>
  </si>
  <si>
    <t>นพวุธ</t>
  </si>
  <si>
    <t>ชาญชัย</t>
  </si>
  <si>
    <t>กุลฐาศรี</t>
  </si>
  <si>
    <t>จันทร์เพ็ญ</t>
  </si>
  <si>
    <t>ด.ช.บารมี  แสงจันทร์</t>
  </si>
  <si>
    <t>บารมี</t>
  </si>
  <si>
    <t>ธาวิน</t>
  </si>
  <si>
    <t>เทพ</t>
  </si>
  <si>
    <t>72/พ</t>
  </si>
  <si>
    <t>ด.ช.พายุ  ศรีบุญเรือง</t>
  </si>
  <si>
    <t>พายุ</t>
  </si>
  <si>
    <t>ศรีบุญเรือง</t>
  </si>
  <si>
    <t>อภิรักษ์</t>
  </si>
  <si>
    <t>มิว</t>
  </si>
  <si>
    <t>ด.ช.ยศกร กุลฐาศรี</t>
  </si>
  <si>
    <t>ด.ช.ฐเดช แสงจันทร์</t>
  </si>
  <si>
    <t>ด.ช.ธนภูมิ แซ่ย่าง</t>
  </si>
  <si>
    <t>ด.ญ.สุธีรา  ยอดมณีบรรพต</t>
  </si>
  <si>
    <t>สุธีรา</t>
  </si>
  <si>
    <t>ยอดมณีบรรพต</t>
  </si>
  <si>
    <t>มีนา</t>
  </si>
  <si>
    <t>สุนิสา</t>
  </si>
  <si>
    <t>ด.ญ.อาลักษณ์  แซ่จ้าง</t>
  </si>
  <si>
    <t>อาลักษณ์</t>
  </si>
  <si>
    <t>แซ่จ้าง</t>
  </si>
  <si>
    <t>พรชัย</t>
  </si>
  <si>
    <t>ดาวนา</t>
  </si>
  <si>
    <t>19/ช</t>
  </si>
  <si>
    <t>ด.ญ.อภิสรา  วงค์ผา</t>
  </si>
  <si>
    <t>อภิสรา</t>
  </si>
  <si>
    <t>วงค์ผา</t>
  </si>
  <si>
    <t>อนันต์</t>
  </si>
  <si>
    <t>กิติพร</t>
  </si>
  <si>
    <t>ด.ญ.กัญญาวีร์  อะโนมา</t>
  </si>
  <si>
    <t>กัญญาวีร์</t>
  </si>
  <si>
    <t>อะโนมา</t>
  </si>
  <si>
    <t>ก๋องแสง</t>
  </si>
  <si>
    <t>แสนจิตร์</t>
  </si>
  <si>
    <t>ด.ญ.หนึ่งฤทัย  ใจอารีย์</t>
  </si>
  <si>
    <t>หนึ่งฤทัย</t>
  </si>
  <si>
    <t>ใจอารีย์</t>
  </si>
  <si>
    <t>ขวัญพิชชา</t>
  </si>
  <si>
    <t>273/7</t>
  </si>
  <si>
    <t>บ่อยาง</t>
  </si>
  <si>
    <t>เมืองสงขลา</t>
  </si>
  <si>
    <t>สงขลา</t>
  </si>
  <si>
    <t>ด.ญ.ไปรยา  แซ่ว่าง</t>
  </si>
  <si>
    <t>ไปรยา</t>
  </si>
  <si>
    <t>เลาลี</t>
  </si>
  <si>
    <t>แว่ว่าง</t>
  </si>
  <si>
    <t>ชง</t>
  </si>
  <si>
    <t>มัญฑิตา</t>
  </si>
  <si>
    <t>ยุรนันทื</t>
  </si>
  <si>
    <t>เลน</t>
  </si>
  <si>
    <t>เมืองอุดม</t>
  </si>
  <si>
    <t>69/3</t>
  </si>
  <si>
    <t>ด.ญ.สาวิตรี  เพียท้าว</t>
  </si>
  <si>
    <t>สาวิตรี</t>
  </si>
  <si>
    <t>เพียท้าว</t>
  </si>
  <si>
    <t>นพพร</t>
  </si>
  <si>
    <t>ชิ้น</t>
  </si>
  <si>
    <t>ด.ญ.ธัญชนก ลีธาศิริกุล</t>
  </si>
  <si>
    <t xml:space="preserve">ธัญชนก </t>
  </si>
  <si>
    <t>ลีธาศิริกุล</t>
  </si>
  <si>
    <t>ด.ญ.ญาดารัตน์ แซ่ย่าง</t>
  </si>
  <si>
    <t>ญาดารัตน์</t>
  </si>
  <si>
    <t>ด.ญ.ปาริฉัตร  คำมูล</t>
  </si>
  <si>
    <t>ปาริฉัตร</t>
  </si>
  <si>
    <t>คำมูล</t>
  </si>
  <si>
    <t>จายหลง</t>
  </si>
  <si>
    <t>อาซิ่ง</t>
  </si>
  <si>
    <t>แซ่ผง</t>
  </si>
  <si>
    <t>36/ช</t>
  </si>
  <si>
    <t>ด.ช.ดิลอาวาล  เดชาพิสุทธิ</t>
  </si>
  <si>
    <t>ดิลอาวาล</t>
  </si>
  <si>
    <t>เดชาพิสุทธิ</t>
  </si>
  <si>
    <t>เจตน์ดนัย</t>
  </si>
  <si>
    <t>ปวสา</t>
  </si>
  <si>
    <t>73/1</t>
  </si>
  <si>
    <t>ด.ญ.นูรูลฟิตรี เกาะแม</t>
  </si>
  <si>
    <t>ด.ช.กาญจน์นภัทร์  แซ่ย่าง</t>
  </si>
  <si>
    <t>กาญจน์นภัทร์</t>
  </si>
  <si>
    <t>ไม่ปรากฏชื่อบิดา</t>
  </si>
  <si>
    <t>ไม่ปรากฏนามสกุลบิดา</t>
  </si>
  <si>
    <t>กิ่งกาญจน์</t>
  </si>
  <si>
    <t>ด.ช.ภูตะวัน  ศรีสว่าง</t>
  </si>
  <si>
    <t>ภูตะวัน</t>
  </si>
  <si>
    <t>ศรีสว่าง</t>
  </si>
  <si>
    <t>แสน</t>
  </si>
  <si>
    <t>วิรัตน์</t>
  </si>
  <si>
    <t>ด.ช.วราวุฒิ แซ่ย่าง</t>
  </si>
  <si>
    <t xml:space="preserve">วราวุฒิ </t>
  </si>
  <si>
    <t>ด.ช.นันทวัฒน์  แซ่ลี</t>
  </si>
  <si>
    <t>ซู่</t>
  </si>
  <si>
    <t>แซ่ม้า</t>
  </si>
  <si>
    <t>ด.ช.ณัฐวุฒิ สินเพิ่มเติม</t>
  </si>
  <si>
    <t>ณัฐวุฒิ</t>
  </si>
  <si>
    <t>สินเพิ่มเติม</t>
  </si>
  <si>
    <t>ด.ญ.พิมพ์พา  อินทจักร</t>
  </si>
  <si>
    <t>พิมพ์พา</t>
  </si>
  <si>
    <t>อินทจักร</t>
  </si>
  <si>
    <t>คำดี</t>
  </si>
  <si>
    <t>รัชนี</t>
  </si>
  <si>
    <t>วงค์วิจิตร</t>
  </si>
  <si>
    <t>132/R</t>
  </si>
  <si>
    <t>ด.ญ.วารุณี  รักษ์คีรีเขต</t>
  </si>
  <si>
    <t>วารุณี</t>
  </si>
  <si>
    <t>วีระไทย</t>
  </si>
  <si>
    <t>นาลี</t>
  </si>
  <si>
    <t>ด.ญ.จันดารา  ชัยศิริราษฎร์</t>
  </si>
  <si>
    <t>จันดารา</t>
  </si>
  <si>
    <t>ชัยศิริราษฎร์</t>
  </si>
  <si>
    <t>มานพ</t>
  </si>
  <si>
    <t>นากะ</t>
  </si>
  <si>
    <t>ด.ญ.กันตา  อุดมคีรีราษฏร์</t>
  </si>
  <si>
    <t>กันตา</t>
  </si>
  <si>
    <t>อุดมคีรีราษฏร์</t>
  </si>
  <si>
    <t>ประหยัด</t>
  </si>
  <si>
    <t>เกษฟ้า</t>
  </si>
  <si>
    <t>จิรวัฒน์ภักดี</t>
  </si>
  <si>
    <t>ด.ญ.ปะยุดา  ฮุงอวน</t>
  </si>
  <si>
    <t>ปะยุดา</t>
  </si>
  <si>
    <t>อ่อน</t>
  </si>
  <si>
    <t>อนุสรณ์</t>
  </si>
  <si>
    <t>ด.ญ.วินัทดา  ขันคำ</t>
  </si>
  <si>
    <t>วินัทดา</t>
  </si>
  <si>
    <t>ยุรนันท์</t>
  </si>
  <si>
    <t>ด.ญ.ฑิฆัมพร นิธิกุลไพศาล</t>
  </si>
  <si>
    <t>ฑิฆัมพร</t>
  </si>
  <si>
    <t>นิธิกุลไพศาล</t>
  </si>
  <si>
    <t>ด.ญ.แก้วมณี  ย่างหาญศิริกุล</t>
  </si>
  <si>
    <t xml:space="preserve">แก้วมณี </t>
  </si>
  <si>
    <t>ด.ญ.ธนัญญา  พรวิไล</t>
  </si>
  <si>
    <t>ธนัญญา</t>
  </si>
  <si>
    <t>พรวิไล</t>
  </si>
  <si>
    <t>ศักดิ์</t>
  </si>
  <si>
    <t>บุญศรี</t>
  </si>
  <si>
    <t>ด.ญ.วิราภรณ์  บุญวิเศษสกุล</t>
  </si>
  <si>
    <t>วิราภรณ์</t>
  </si>
  <si>
    <t>บุญวิเศษสกุล</t>
  </si>
  <si>
    <t>ภูผา</t>
  </si>
  <si>
    <t>ว่างอุดม</t>
  </si>
  <si>
    <t>นรีรัศมื</t>
  </si>
  <si>
    <t>หน้าไม้</t>
  </si>
  <si>
    <t>ลาดหลุมแก้ว</t>
  </si>
  <si>
    <t>ปทุมธานี</t>
  </si>
  <si>
    <t>ด.ช.ธนโชติ  รุ่งแสงทอง</t>
  </si>
  <si>
    <t>ธนโชติ</t>
  </si>
  <si>
    <t>ธนพัฒน์</t>
  </si>
  <si>
    <t>กมลรัตน์</t>
  </si>
  <si>
    <t>ธนกร</t>
  </si>
  <si>
    <t>ด.ช.พิเชฐ  เพียท้าว</t>
  </si>
  <si>
    <t>พิเชฐ</t>
  </si>
  <si>
    <t>ด.ช.ณัฐวุฒิ  แซ่หว้า</t>
  </si>
  <si>
    <t>ไชยวัฒน์</t>
  </si>
  <si>
    <t>รัศมี</t>
  </si>
  <si>
    <t>ด.ช.เสาวภาคย์  ใจอารีย์</t>
  </si>
  <si>
    <t>เสาวภาคย์</t>
  </si>
  <si>
    <t>แก้ว</t>
  </si>
  <si>
    <t>จันทร์แก้ว</t>
  </si>
  <si>
    <t>คำวัง</t>
  </si>
  <si>
    <t>29/พ</t>
  </si>
  <si>
    <t>ธนดล</t>
  </si>
  <si>
    <t>กุเลา</t>
  </si>
  <si>
    <t>ด.ช.ภูมินทร์  มนตรี</t>
  </si>
  <si>
    <t>ภูมินทร์</t>
  </si>
  <si>
    <t>จันทร์</t>
  </si>
  <si>
    <t>ก้องภพ</t>
  </si>
  <si>
    <t>ด.ช.เมธัส แซ่จาง</t>
  </si>
  <si>
    <t xml:space="preserve">เมธัส </t>
  </si>
  <si>
    <t>ซ้ำชั้น</t>
  </si>
  <si>
    <t>ด.ญ.วรรณวิกา  ขันคำ</t>
  </si>
  <si>
    <t>วรรรณวิภา</t>
  </si>
  <si>
    <t>สุรเดช</t>
  </si>
  <si>
    <t>วิภา</t>
  </si>
  <si>
    <t>ชัยวงค์</t>
  </si>
  <si>
    <t>ด.ญ.กิ่งฟ้า  แซ่หาง</t>
  </si>
  <si>
    <t>กิ่งฟ้า</t>
  </si>
  <si>
    <t>เสรี</t>
  </si>
  <si>
    <t>ประทุมรัตน์</t>
  </si>
  <si>
    <t>แม่เปา</t>
  </si>
  <si>
    <t>พญาเม็งราย</t>
  </si>
  <si>
    <t>ด.ญ.สุรีรัตน์  แซ่ลี</t>
  </si>
  <si>
    <t>สุรีรัตน์</t>
  </si>
  <si>
    <t>ด.ญ.ยลวดี  แซ่ลี</t>
  </si>
  <si>
    <t>ยลวดี</t>
  </si>
  <si>
    <t>แซ่โซ้ง</t>
  </si>
  <si>
    <t>ด.ญ.วริษฐา  แสงจันทร์</t>
  </si>
  <si>
    <t>วริษฐา</t>
  </si>
  <si>
    <t>มณฑล</t>
  </si>
  <si>
    <t>พงวิจิตร</t>
  </si>
  <si>
    <t>ด.ญ.ธัญญาลักษณ์  สมศักดิ์</t>
  </si>
  <si>
    <t>ธัญญาลักษณ์</t>
  </si>
  <si>
    <t>เทิม</t>
  </si>
  <si>
    <t>สมศักดิื</t>
  </si>
  <si>
    <t>แปน</t>
  </si>
  <si>
    <t>ด.ญ.สุธิชา  แสงจันทร์</t>
  </si>
  <si>
    <t>สุธิชา</t>
  </si>
  <si>
    <t>ฝัง</t>
  </si>
  <si>
    <t>ต่าง</t>
  </si>
  <si>
    <t>ด.ญ.กัลยรัตน์ แซ่เฮ้อ</t>
  </si>
  <si>
    <t xml:space="preserve">กัลยรัตน์ </t>
  </si>
  <si>
    <t>ด.ญ.ราชาวดี  ณัฐกุลภักดี</t>
  </si>
  <si>
    <t xml:space="preserve">ราชาวดี  </t>
  </si>
  <si>
    <t>ณัฐกุลภักดี</t>
  </si>
  <si>
    <t>ธาราวดี</t>
  </si>
  <si>
    <t>ด.ญ.ประภาศิริ  มานาดี</t>
  </si>
  <si>
    <t>ประภาศิริ</t>
  </si>
  <si>
    <t>วิระแสง</t>
  </si>
  <si>
    <t>ทรงชัย</t>
  </si>
  <si>
    <t>มานาดี</t>
  </si>
  <si>
    <t>อรณิชา</t>
  </si>
  <si>
    <t>ด.ญ.วรัชยา   แซ่เห่อ</t>
  </si>
  <si>
    <t xml:space="preserve">วรัชยา </t>
  </si>
  <si>
    <t xml:space="preserve">  แซ่เห่อ</t>
  </si>
  <si>
    <t>มาลี</t>
  </si>
  <si>
    <t>ด.ช.เจษฎา  รุ่งแสงทอง</t>
  </si>
  <si>
    <t>เจษฎา</t>
  </si>
  <si>
    <t>พรภิรมย์</t>
  </si>
  <si>
    <t>แสงดาว</t>
  </si>
  <si>
    <t>33/2</t>
  </si>
  <si>
    <t>ด.ช.นพสิทธิ์  สมศักดิ์</t>
  </si>
  <si>
    <t>นพสิทธิ์</t>
  </si>
  <si>
    <t>ประสิทธ์</t>
  </si>
  <si>
    <t>ด.ช.รพีภัทร พรวิไล</t>
  </si>
  <si>
    <t>วิทธวัท</t>
  </si>
  <si>
    <t>บินกาซัน</t>
  </si>
  <si>
    <t>สง่า</t>
  </si>
  <si>
    <t>92/2</t>
  </si>
  <si>
    <t>แสนแสบ</t>
  </si>
  <si>
    <t>เขตมีนบุรี</t>
  </si>
  <si>
    <t>กรุงเทพมหานคร</t>
  </si>
  <si>
    <t>ด.ช.กฤติพงศ์  วิระแสง</t>
  </si>
  <si>
    <t>กฤติพงศ์</t>
  </si>
  <si>
    <t>ทอง</t>
  </si>
  <si>
    <t>บัวไข</t>
  </si>
  <si>
    <t>26/พ</t>
  </si>
  <si>
    <t>ด.ช.ทรัพย์ทวีกิจ  แสงจันทร์</t>
  </si>
  <si>
    <t>ทรัพย์ทวีกิจ</t>
  </si>
  <si>
    <t>สมชาติ</t>
  </si>
  <si>
    <t>45/พ</t>
  </si>
  <si>
    <t>ด.ช.ธนดล  รุ่งแสงทอง</t>
  </si>
  <si>
    <t>ด.ช.สันติ  วงค์วิจิตร</t>
  </si>
  <si>
    <t>สันติ</t>
  </si>
  <si>
    <t>G570360000014</t>
  </si>
  <si>
    <t>แสงแก้ว</t>
  </si>
  <si>
    <t>ตุ๊</t>
  </si>
  <si>
    <t>132/พ</t>
  </si>
  <si>
    <t>ด.ช.กิตติภพ  แซ่ย่าง</t>
  </si>
  <si>
    <t>กิตติภพ</t>
  </si>
  <si>
    <t>ลอนนู</t>
  </si>
  <si>
    <t>ศรีนวล</t>
  </si>
  <si>
    <t>พิทักษ์ศิขเรศ</t>
  </si>
  <si>
    <t>ด.ช.นนทกร นาแก้ว</t>
  </si>
  <si>
    <t>นนทกร</t>
  </si>
  <si>
    <t>นาแก้ว</t>
  </si>
  <si>
    <t>ด.ช.จรัญ แซ่เท้า</t>
  </si>
  <si>
    <t>เล่า</t>
  </si>
  <si>
    <t>8ปี7เดือน2วัน</t>
  </si>
  <si>
    <t>ด.ญ.กัลยาณี  ฮุงอวน</t>
  </si>
  <si>
    <t>กัลยาณี</t>
  </si>
  <si>
    <t>วรัญญู</t>
  </si>
  <si>
    <t>แพง</t>
  </si>
  <si>
    <t>ด.ญ.วิระดา  กะประโคน</t>
  </si>
  <si>
    <t>วิระดา</t>
  </si>
  <si>
    <t>แซ่มื่อ</t>
  </si>
  <si>
    <t>ด.ญ.กฤษติมา  นิพัทธ์สกุล</t>
  </si>
  <si>
    <t>กฤษติมา</t>
  </si>
  <si>
    <t>ด.ญ.ปาริฉัตร  ฮุงอวน</t>
  </si>
  <si>
    <t>ด.ญ.ชาลิดา  สุดงาม</t>
  </si>
  <si>
    <t>ชาลิดา</t>
  </si>
  <si>
    <t>สุดงาม</t>
  </si>
  <si>
    <t>อิทธิพล</t>
  </si>
  <si>
    <t>ณัฐวารา</t>
  </si>
  <si>
    <t>ของเทิง</t>
  </si>
  <si>
    <t>ด.ญ.บุญยนุช  แสงจันทร์</t>
  </si>
  <si>
    <t>บุญยนุช</t>
  </si>
  <si>
    <t>วันคำ</t>
  </si>
  <si>
    <t>ด.ญ.มุนิล มนตรี</t>
  </si>
  <si>
    <t xml:space="preserve">มุนิล </t>
  </si>
  <si>
    <t>ด.ญ. ชุติกา  บ่าหลา</t>
  </si>
  <si>
    <t>ชุติกา</t>
  </si>
  <si>
    <t>บ่าหลา</t>
  </si>
  <si>
    <t>ด.ญ.ปาริศา คำมูล</t>
  </si>
  <si>
    <t>ปาริศา</t>
  </si>
  <si>
    <t>แซ่่ผง</t>
  </si>
  <si>
    <t>ด.ช.รังสรรค์ แซ่ลี</t>
  </si>
  <si>
    <t>รังสรรค์</t>
  </si>
  <si>
    <t>ชาตรี</t>
  </si>
  <si>
    <t>ศุจินันท์</t>
  </si>
  <si>
    <t>ด.ญ.รุ่งฟ้า แซ่ลี</t>
  </si>
  <si>
    <t>รุ่งฟ้า</t>
  </si>
  <si>
    <t>ประยุกต์</t>
  </si>
  <si>
    <t>ประทุมพร</t>
  </si>
  <si>
    <t>ด.ช.ลภัส หมั่นงาน</t>
  </si>
  <si>
    <t>ลภัส</t>
  </si>
  <si>
    <t>หมั่นงาน</t>
  </si>
  <si>
    <t>สามารถ</t>
  </si>
  <si>
    <t>บาหลา</t>
  </si>
  <si>
    <t>ลักษิกา</t>
  </si>
  <si>
    <t>7ปี5เดือน23วัน</t>
  </si>
  <si>
    <t>ด.ช.กิตติศักดิ์  แซ่ลี</t>
  </si>
  <si>
    <t>กิตติศักดิ์</t>
  </si>
  <si>
    <t>ด.ช.ประสิทธิ์ เพชรศิริสัน</t>
  </si>
  <si>
    <t xml:space="preserve">ประสิทธิ์ </t>
  </si>
  <si>
    <t>ด.ช.ก้องภพ กุเลา</t>
  </si>
  <si>
    <t>ด.ช.กันตพงศ์  จรัสวัฒนา</t>
  </si>
  <si>
    <t>กันตพงศ์</t>
  </si>
  <si>
    <t>จรัสวัฒนา</t>
  </si>
  <si>
    <t>ด.ช.ธนชิต  บาหลา</t>
  </si>
  <si>
    <t xml:space="preserve">ธนชิต </t>
  </si>
  <si>
    <t>ด.ช. ยงสุข  แซ่ย้า</t>
  </si>
  <si>
    <t xml:space="preserve">ยงสุข </t>
  </si>
  <si>
    <t xml:space="preserve"> แซ่ย้า</t>
  </si>
  <si>
    <t>ด.ช.ศิริโชค  คีรีแสนภูมิ</t>
  </si>
  <si>
    <t>ศิริโชค</t>
  </si>
  <si>
    <t>คีรีแสนภูมิ</t>
  </si>
  <si>
    <t>ด.ช.ธนกร  แซ่ย้าง</t>
  </si>
  <si>
    <t>ทุ่งทราย</t>
  </si>
  <si>
    <t>ด.ญ.สุดาพร  จะนะ</t>
  </si>
  <si>
    <t>สุดาพร</t>
  </si>
  <si>
    <t>จะนะ</t>
  </si>
  <si>
    <t>ชัชวาล</t>
  </si>
  <si>
    <t>อริสรา</t>
  </si>
  <si>
    <t>ด.ญ.นารี  แซ่ลี</t>
  </si>
  <si>
    <t>นารี</t>
  </si>
  <si>
    <t>ย่าง</t>
  </si>
  <si>
    <t>นาชัย</t>
  </si>
  <si>
    <t>ด.ญ.กิ่งกาญจน์  มุกดาสวรรค์</t>
  </si>
  <si>
    <t>ทินกร</t>
  </si>
  <si>
    <t>ทิพวรรณ</t>
  </si>
  <si>
    <t>7ปี8เดือน11วัน</t>
  </si>
  <si>
    <t>ด.ญ.วิภาดา แซ่จ๊ะ</t>
  </si>
  <si>
    <t>วิภาดา</t>
  </si>
  <si>
    <t>ดัว</t>
  </si>
  <si>
    <t>9ปี0เดือน22วัน</t>
  </si>
  <si>
    <t>ด.ญ.กัญดาพร  เล่าวิริยะธนชัย</t>
  </si>
  <si>
    <t>กัญดาพร</t>
  </si>
  <si>
    <t>ด.ญ.ดาหวาน   กุเลา</t>
  </si>
  <si>
    <t>ดาหวาน</t>
  </si>
  <si>
    <t xml:space="preserve"> คีรีแสนภูมิ</t>
  </si>
  <si>
    <t>ด.ญ.พรญาณี  กุเลา</t>
  </si>
  <si>
    <t xml:space="preserve">พรญาณี </t>
  </si>
  <si>
    <t>ด.ญ. สุภาพร  แซ่ย่าง</t>
  </si>
  <si>
    <t>สุภาพร</t>
  </si>
  <si>
    <t>ด.ญ.วันศิริ  แซ่ลี</t>
  </si>
  <si>
    <t xml:space="preserve">วันศิริ </t>
  </si>
  <si>
    <t>ด.ช.ชิดชัย  ฮุงอวน</t>
  </si>
  <si>
    <t>ชิดชัย</t>
  </si>
  <si>
    <t>สมเข็ด</t>
  </si>
  <si>
    <t>ด.ช.นพกร  ไชยะพร</t>
  </si>
  <si>
    <t>นพกร</t>
  </si>
  <si>
    <t>ไชยะพร</t>
  </si>
  <si>
    <t>หน่อ</t>
  </si>
  <si>
    <t>หิงค์</t>
  </si>
  <si>
    <t>ด.ช.เจตนิพัทธ์  ที่ทำนัก</t>
  </si>
  <si>
    <t>เจตนิพัทธ์</t>
  </si>
  <si>
    <t>ที่ทำนัก</t>
  </si>
  <si>
    <t>ภัทรวุฒิ</t>
  </si>
  <si>
    <t>งวิชุดา</t>
  </si>
  <si>
    <t>คชสง่า</t>
  </si>
  <si>
    <t>คลองฉนวน</t>
  </si>
  <si>
    <t>เวียงสระ</t>
  </si>
  <si>
    <t>สุราษฎร์ธานี</t>
  </si>
  <si>
    <t>ด.ช.ธนธรณ์  แซ่จ๊ะ</t>
  </si>
  <si>
    <t>ธนธรณ์</t>
  </si>
  <si>
    <t>ด.ช.ภูเบศวร์ วงค์ชัย</t>
  </si>
  <si>
    <t xml:space="preserve">ภูเบศวร์ </t>
  </si>
  <si>
    <t>วงค์ชัย</t>
  </si>
  <si>
    <t>ด.ช.ศุภกิจ เนืองนิตย์</t>
  </si>
  <si>
    <t>อนุพงศ์</t>
  </si>
  <si>
    <t>มนทอง</t>
  </si>
  <si>
    <t>กรณ์</t>
  </si>
  <si>
    <t>ด.ช.จิรายุ   แซ่ลี</t>
  </si>
  <si>
    <t>จิรายุ</t>
  </si>
  <si>
    <t>ด.ช.ธนชัย  บาหลา</t>
  </si>
  <si>
    <t>ด.ช.ปรีชา   แซ่ว่าง</t>
  </si>
  <si>
    <t>ปรีชา</t>
  </si>
  <si>
    <t>ด.ช.ยศกร  นางเกี้ยว</t>
  </si>
  <si>
    <t>ยศกร</t>
  </si>
  <si>
    <t>นางเกี้ยว</t>
  </si>
  <si>
    <t>ด.ช.ศตายุ  กุเลา</t>
  </si>
  <si>
    <t>ศตายุ</t>
  </si>
  <si>
    <t>ด.ญ.คฤหาสห์  สุขสันต์ทอง</t>
  </si>
  <si>
    <t>คฤหาสห์</t>
  </si>
  <si>
    <t>สุขสันต์ทอง</t>
  </si>
  <si>
    <t>ยันต์</t>
  </si>
  <si>
    <t>เลือน</t>
  </si>
  <si>
    <t>51/พ</t>
  </si>
  <si>
    <t>ด.ญ.มลฤดี  หมั้นเยือน</t>
  </si>
  <si>
    <t>มลฤดี</t>
  </si>
  <si>
    <t>ธงชัย</t>
  </si>
  <si>
    <t>บัว</t>
  </si>
  <si>
    <t>ด.ญ.กุลธิดา  แซ่ลี</t>
  </si>
  <si>
    <t>กุลธิดา</t>
  </si>
  <si>
    <t>ด.ญ.จารุณี ชัยศิริราษฎร์</t>
  </si>
  <si>
    <t>จารุณี</t>
  </si>
  <si>
    <t>7ปี3เดือน1วัน</t>
  </si>
  <si>
    <t>ด.ญ.อภิสรา แสนเปาม่อน</t>
  </si>
  <si>
    <t>แสนเปาม่อน</t>
  </si>
  <si>
    <t>ด.ญ.จริยา  แซ่ย่าง</t>
  </si>
  <si>
    <t>จริยา</t>
  </si>
  <si>
    <t>นาแจง</t>
  </si>
  <si>
    <t>G635700072470</t>
  </si>
  <si>
    <t>ด.ญ.ปุณยวีร์    กุเลา</t>
  </si>
  <si>
    <t>ปุณยวีร์</t>
  </si>
  <si>
    <t>ธัญชนก</t>
  </si>
  <si>
    <t>สิริจรูญ</t>
  </si>
  <si>
    <t xml:space="preserve">   แบบบันทึก..........................................................................</t>
  </si>
  <si>
    <t>ด.ช.กฤตดากร อุดมคีรีราษฎร์</t>
  </si>
  <si>
    <t>กฤตดากร</t>
  </si>
  <si>
    <t>ด.ช.ปกาศิต  แซ่จั้ง</t>
  </si>
  <si>
    <t>ปกาศิต</t>
  </si>
  <si>
    <t>118/4</t>
  </si>
  <si>
    <t>ด.ช.ธนกร   รุ่งแสงทอง</t>
  </si>
  <si>
    <t>ด.ช.ณัชพล  บ่าหลา</t>
  </si>
  <si>
    <t>ณัชพล</t>
  </si>
  <si>
    <t>อิทธิกร</t>
  </si>
  <si>
    <t>น.ส.</t>
  </si>
  <si>
    <t>นาแล</t>
  </si>
  <si>
    <t>ด.ญ.ปวริษา   ระวังสี</t>
  </si>
  <si>
    <t>ปวริษา</t>
  </si>
  <si>
    <t>สมหวัง</t>
  </si>
  <si>
    <t>ด.ญ.ณิชานันท์  มณีกร</t>
  </si>
  <si>
    <t>ณิชานันท์</t>
  </si>
  <si>
    <t>สายสมร</t>
  </si>
  <si>
    <t>35/พ</t>
  </si>
  <si>
    <t>ด.ญ.นุ่น   แปงนวล</t>
  </si>
  <si>
    <t>นุ่น</t>
  </si>
  <si>
    <t>G570358000013</t>
  </si>
  <si>
    <t>ด.ญ.นาลู   แซ่ย่าง</t>
  </si>
  <si>
    <t>นาลู</t>
  </si>
  <si>
    <t>เลาป๋อ</t>
  </si>
  <si>
    <t>ด.ญ.พรศิริ ปุ่นประโคน</t>
  </si>
  <si>
    <t>พรศิริ</t>
  </si>
  <si>
    <t xml:space="preserve"> ปุ่นประโคน</t>
  </si>
  <si>
    <t>ด.ญ.ณัฐกมล  แสนสมบัติ</t>
  </si>
  <si>
    <t>ณัฐกมล</t>
  </si>
  <si>
    <t>แสนสมบัติ</t>
  </si>
  <si>
    <t>เกรียงไกร</t>
  </si>
  <si>
    <t>รุ่งอรุณ</t>
  </si>
  <si>
    <t>โนนพรมราช</t>
  </si>
  <si>
    <t>ด.ญ.ณิชยา  แซ่ย่าง</t>
  </si>
  <si>
    <t>ณิชยา</t>
  </si>
  <si>
    <t>จะคะ</t>
  </si>
  <si>
    <t>นาแม</t>
  </si>
  <si>
    <t>63/พ</t>
  </si>
  <si>
    <t>ด.ญ.เนาวรัตน์  กุเลา</t>
  </si>
  <si>
    <t>จะคาติ</t>
  </si>
  <si>
    <t>นาบูสี</t>
  </si>
  <si>
    <t>61/ช</t>
  </si>
  <si>
    <t>ด.ญ.ผกาพร  กุเลา</t>
  </si>
  <si>
    <t>ผกาพร</t>
  </si>
  <si>
    <t>ทิวากร</t>
  </si>
  <si>
    <t>นาลอ</t>
  </si>
  <si>
    <t>127/พ</t>
  </si>
  <si>
    <t>ด.ช.พิพัฒน์  เล่าวิริยะธนชัย</t>
  </si>
  <si>
    <t xml:space="preserve">พิพัฒน์  </t>
  </si>
  <si>
    <t xml:space="preserve"> เล่าวิริยะธนชัย</t>
  </si>
  <si>
    <t>พิทักษ์</t>
  </si>
  <si>
    <t>ธัญญา</t>
  </si>
  <si>
    <t>ด.ญ.ทิพวารี   แซ่ลี</t>
  </si>
  <si>
    <t>ทิพวารี</t>
  </si>
  <si>
    <t>ด.ช.พิทยา บุษบา</t>
  </si>
  <si>
    <t>ด.ช.กิตติชัย  เล่าวิริยัธนะชัย</t>
  </si>
  <si>
    <t>กิตติชัย</t>
  </si>
  <si>
    <t>สมคิด</t>
  </si>
  <si>
    <t>วิชุตา</t>
  </si>
  <si>
    <t>118/3</t>
  </si>
  <si>
    <t>ด.ช.คำปัน  บุญดี</t>
  </si>
  <si>
    <t xml:space="preserve">คำปัน </t>
  </si>
  <si>
    <t xml:space="preserve">  บุญดี</t>
  </si>
  <si>
    <t>สามแก้ว</t>
  </si>
  <si>
    <t>ไทยใญ่</t>
  </si>
  <si>
    <t>บ้านแซว</t>
  </si>
  <si>
    <t>เชียงแสน</t>
  </si>
  <si>
    <t>ด.ช.ศรชัย  ลีรักษ์วรกุล</t>
  </si>
  <si>
    <t>ศรชัย</t>
  </si>
  <si>
    <t>ลีรักษ์วรกุล</t>
  </si>
  <si>
    <t>วันชัย</t>
  </si>
  <si>
    <t>ด.ช.สุรศักดิ์   แซ่ย่าง</t>
  </si>
  <si>
    <t xml:space="preserve">สุรศักดิ์ </t>
  </si>
  <si>
    <t>เอกชัย</t>
  </si>
  <si>
    <t>นาคัว</t>
  </si>
  <si>
    <t>ด.ช.อัครนันทร์   อิสระเมติธรรม</t>
  </si>
  <si>
    <t>อัครนันทร์</t>
  </si>
  <si>
    <t xml:space="preserve"> อิสระเมติธรรม</t>
  </si>
  <si>
    <t>พิไลพรรณ</t>
  </si>
  <si>
    <t>ด.ญ.พัชราภรณ์  แซ่ลี</t>
  </si>
  <si>
    <t>พัชราภรณ์</t>
  </si>
  <si>
    <t>เลาเต็ง</t>
  </si>
  <si>
    <t>ต้ง</t>
  </si>
  <si>
    <t>283/1</t>
  </si>
  <si>
    <t>ด.ญ.กมลชนก  แซ่ว่าง</t>
  </si>
  <si>
    <t>กมลชนก</t>
  </si>
  <si>
    <t>ซ้างซี้</t>
  </si>
  <si>
    <t>ด.ญ.มาลี แซ่จาง</t>
  </si>
  <si>
    <t xml:space="preserve"> แซ่จาง</t>
  </si>
  <si>
    <t>ด.ญ.รัญชนา   ป่าบือ</t>
  </si>
  <si>
    <t>รัญชนา</t>
  </si>
  <si>
    <t>ป่าบือ</t>
  </si>
  <si>
    <t>นามิเบย</t>
  </si>
  <si>
    <t>กะหริ</t>
  </si>
  <si>
    <t>ด.ญ. วรรษวดี   กุเลา</t>
  </si>
  <si>
    <t xml:space="preserve">วรรษวดี </t>
  </si>
  <si>
    <t xml:space="preserve"> กุเลา</t>
  </si>
  <si>
    <t>เสาร์</t>
  </si>
  <si>
    <t>วัทนา</t>
  </si>
  <si>
    <t xml:space="preserve">ด.ญ.มาทะ  นายี </t>
  </si>
  <si>
    <t>มาทะ</t>
  </si>
  <si>
    <t>นายี</t>
  </si>
  <si>
    <t>G63570007288</t>
  </si>
  <si>
    <t>ด.ญ.ธิดากร   อิทโชติ</t>
  </si>
  <si>
    <t>ธิดากร</t>
  </si>
  <si>
    <t>อิทโชติ</t>
  </si>
  <si>
    <t>บาลาง</t>
  </si>
  <si>
    <t>ด.ญ.นาแจง   -</t>
  </si>
  <si>
    <t>ด.ญ.พรทิพย์  บาหลา</t>
  </si>
  <si>
    <t>ด.ญ.ชญานิศ ชัยอุเทน</t>
  </si>
  <si>
    <t>ด.ญ. พิมพกานต์  จะอื่อ</t>
  </si>
  <si>
    <t xml:space="preserve">พิมพกานต์ </t>
  </si>
  <si>
    <t xml:space="preserve"> จะอื่อ</t>
  </si>
  <si>
    <t>0-5770-00000-16-9</t>
  </si>
  <si>
    <t>ด.ช.วิศณุ   แซ่เท้า</t>
  </si>
  <si>
    <t>เด็กชายอนุวรรตน์  ทองศรี</t>
  </si>
  <si>
    <t>ด.ช. นนทวัตน์  นาแก้ว</t>
  </si>
  <si>
    <t>ด.ญ.ณิชานันท์  คำคม</t>
  </si>
  <si>
    <t xml:space="preserve">ณิชานันท์  </t>
  </si>
  <si>
    <t>คำคม</t>
  </si>
  <si>
    <t>ด.ช.กรณ์   ทัพทวีกาญจน์</t>
  </si>
  <si>
    <t>ด.ญ.ธัญชนก   สิริจรูญ</t>
  </si>
  <si>
    <t>ครูพัฒนา  เชื้อเมือแสน</t>
  </si>
  <si>
    <t>ด.ญ.ปัญญารัตน์   แซ่ลี</t>
  </si>
  <si>
    <t>ปัญญารัตน์</t>
  </si>
  <si>
    <t>ด.ช.วุฒินันท์  แซ่ลี</t>
  </si>
  <si>
    <t>เด็กหญิงโศภิตา  ช่วยชูศรี</t>
  </si>
  <si>
    <t>ด.ช.ปรเมษฐ์   จันทาพูน</t>
  </si>
  <si>
    <t>ด.ญ.กัญญภัค   หมั้นเยือน</t>
  </si>
  <si>
    <t>กัญญภัค</t>
  </si>
  <si>
    <t>17/2/250</t>
  </si>
  <si>
    <t>ฐเดช</t>
  </si>
  <si>
    <t>ธนภูมิ</t>
  </si>
  <si>
    <t>กิวกาญจน์</t>
  </si>
  <si>
    <t>ด.ญ. ชุตินันท์   เลิศคำ</t>
  </si>
  <si>
    <t xml:space="preserve">ชุตินันท์ </t>
  </si>
  <si>
    <t>เลิศคำ</t>
  </si>
  <si>
    <t>ด.ญ.รวิภา  หมั้นเยือน</t>
  </si>
  <si>
    <t>รวิภา</t>
  </si>
  <si>
    <t>ครูวิชา วงค์ใหญ่</t>
  </si>
  <si>
    <t>ด.ช.นิรุต  แซว่าง</t>
  </si>
  <si>
    <t>ด.ช.อนิรุจ  อางิ</t>
  </si>
  <si>
    <t>G675700021107</t>
  </si>
  <si>
    <t>ครูโสภี  ธรรมวงค์</t>
  </si>
  <si>
    <t>นางสาวโสภี  ธรรมวงค์</t>
  </si>
  <si>
    <t>ด.ญ.นาเดียร์  แซ่จั้ง</t>
  </si>
  <si>
    <t>นาเดียร์</t>
  </si>
  <si>
    <t xml:space="preserve"> แซ่จั้ง</t>
  </si>
  <si>
    <t>ด.ญ.มัณฑิตา  ขันคำ</t>
  </si>
  <si>
    <t>รายชื่อนักเรียน  ชั้น อนุบาล3 ห้อง 1 ภาคเรียนที่ 1   ปีการศึกษา  2568</t>
  </si>
  <si>
    <t>รายชื่อนักเรียน  ชั้น อนุบาล 2 ห้อง 1 ภาคเรียนที่ 1   ปีการศึกษา  2568</t>
  </si>
  <si>
    <t>รายชื่อนักเรียน  ชั้น อนุบาล 3 ห้อง 2  ภาคเรียนที่ 1  ปีการศึกษา  2568</t>
  </si>
  <si>
    <t>รายชื่อนักเรียน  ชั้น ประถมศึกษาชั้นปี่ที่ 1  ภาคเรียนที่ 1   ปีการศึกษา  2568</t>
  </si>
  <si>
    <t>รายชื่อนักเรียน  ชั้น ประถมศึกษาปีที่ 2/1 ภาคเรียนที่ 1   ปีการศึกษา  2568</t>
  </si>
  <si>
    <t>รายชื่อนักเรียน  ชั้นประถมศึกษาปีที่ 3/2 ภาคเรียนที่ 1   ปีการศึกษา  2568</t>
  </si>
  <si>
    <t>รายชื่อนักเรียน  ชั้นประถมศึกษาปีที่ 4/1 ภาคเรียนที่ 1  ปีการศึกษา  2568</t>
  </si>
  <si>
    <t>รายชื่อนักเรียน  ชั้นประถมศึกษาปีที่ 4/2 ภาคเรียนที่ 1  ปีการศึกษา  2568</t>
  </si>
  <si>
    <t>รายชื่อนักเรียน  ชั้นประถมศึกษาปีที่ 5 ภาคเรียนที่ 1  ปีการศึกษา  2568</t>
  </si>
  <si>
    <t>รายชื่อนักเรียน  ชั้น  ประถมศึกษาปีที่ 2/2 ภาคเรียน  ภาคเรียนที่ 1   ปีการศึกษา  2568</t>
  </si>
  <si>
    <t>รายชื่อนักเรียน  ชั้นประถมศึกษาปีที่ 3/1 ภาคเรียนที่ 1 ปีการศึกษา  2568</t>
  </si>
  <si>
    <t>รายชื่อนักเรียน  ชั้นประถมศึกษาปีที่  6/1   ภาคเรียนที่ 1   ปีการศึกษา  2568</t>
  </si>
  <si>
    <t>รายชื่อนักเรียน  ชั้นประถมศึกษาปีที่  6/2   ภาคเรียนที่ 1  ปีการศึกษา  2568</t>
  </si>
  <si>
    <t>รายชื่อนักเรียน  ชั้นมัธยมศึกษาปีที่ 1/1    ภาคเรียนที่ 1  ปีการศึกษา  2568</t>
  </si>
  <si>
    <t>รายชื่อนักเรียน  ชั้นมัธยมศึกษาปีที่  1/ 2 ภาคเรียนที่ 1   ปีการศึกษา  2568</t>
  </si>
  <si>
    <t>รายชื่อนักเรียน  ชั้นมัธยมศึกษาปีที่ 2/1  ภาคเรียนที่ 1  ปีการศึกษา  2568</t>
  </si>
  <si>
    <t>รายชื่อนักเรียน  ชั้นมัธยมศึกษาปีที่ 2/2  ภาคเรียนที่ 1 ปีการศึกษา  2567</t>
  </si>
  <si>
    <t>ด.ช.กันตพงศ์  ฮุงอวน</t>
  </si>
  <si>
    <t>ด.ช.กิตติภัค  แสนเปาม่อน</t>
  </si>
  <si>
    <t>ด.ช.จิรเมธ  ใจยะ</t>
  </si>
  <si>
    <t>ด.ช.ชาติชาย  แซ่เท่า</t>
  </si>
  <si>
    <t>ด.ช.ทินกร  ว่างอุดม</t>
  </si>
  <si>
    <t>ด.ช.ธนพนธ์  สิริสุขสกุลชัย</t>
  </si>
  <si>
    <t>ด.ช.ธนภัทร  จิตตารุ่งโรจน์</t>
  </si>
  <si>
    <t>ด.ช.ประสิทธิ์  แซ่ว่าง</t>
  </si>
  <si>
    <t>ด.ช.พชรดนัย  แซ่จั้ง</t>
  </si>
  <si>
    <t>ด.ช.ภูรินทร์  รักษ์คีรีเขต</t>
  </si>
  <si>
    <t>ด.ช.ยิ่งยศ  ชัยศิริราษฎร์</t>
  </si>
  <si>
    <t>ด.ช.วรโชติ  ลีธนาทรัพย์</t>
  </si>
  <si>
    <t>ด.ช.สิทธิเดช  พิมลภาพ</t>
  </si>
  <si>
    <t>ด.ช.เอก   แซ่ย่าง</t>
  </si>
  <si>
    <t>ด.ญ.กชนิภา  แซ่ท่อ</t>
  </si>
  <si>
    <t>ด.ญ.กวิสรา   มาเยอะ</t>
  </si>
  <si>
    <t>ด.ญ.เขมิกา  มุกดาสวรรค์</t>
  </si>
  <si>
    <t>ด.ญ.ดาวิกา  พวีนนท์</t>
  </si>
  <si>
    <t>ด.ญ.พัชราภรณ์  เพียรงาน</t>
  </si>
  <si>
    <t>ด.ญ.พัชราพร   ศิริพิพัฒนสกุล</t>
  </si>
  <si>
    <t>ด.ญ.พิชชาภา  แซ่กอ</t>
  </si>
  <si>
    <t>ด.ญ.พัตรพิมล  กาญศิขริน</t>
  </si>
  <si>
    <t>ด.ญ.ภารดี   แซ่จ๊ะ</t>
  </si>
  <si>
    <t>ด.ญ.ลลิตา  แซ่ลี</t>
  </si>
  <si>
    <t>ด.ญ.สุภัสสรา  กันยานะ</t>
  </si>
  <si>
    <t>ด.ญ.อาริสรา  แซ่ลี</t>
  </si>
  <si>
    <t>ด.ช.คณิน  กุเลา</t>
  </si>
  <si>
    <t>ด.ช.จิรพงศ์ ลีธนาทรัพย์</t>
  </si>
  <si>
    <t>ด.ช.ศิวารุธ  นาแก้ว</t>
  </si>
  <si>
    <t>ด.ช.กฤษฎา  นาแก้ว</t>
  </si>
  <si>
    <t>ด.ช.จตุรงค์   หงษ์คำ</t>
  </si>
  <si>
    <t>ด.ช.กวีภพ  คีรีแสนภูมิ</t>
  </si>
  <si>
    <t xml:space="preserve">กวีภพ </t>
  </si>
  <si>
    <t>ด.ช.กิตติคุณ  คีรีแสนภูมิ</t>
  </si>
  <si>
    <t xml:space="preserve">กิตติคุณ </t>
  </si>
  <si>
    <t>ด.ช.วีรกิจ   ลีนันชัชวาลชัย</t>
  </si>
  <si>
    <t xml:space="preserve">วีรกิจ  </t>
  </si>
  <si>
    <t xml:space="preserve"> ลีนันชัชวาลชัย</t>
  </si>
  <si>
    <t>ประถมศึกษาปีที่ 4/2</t>
  </si>
  <si>
    <t>ด.ญ.ศิรภัทร  พรมเทพ</t>
  </si>
  <si>
    <t>ด.ญ.พาณิกา   แซ่ซ้อง</t>
  </si>
  <si>
    <t>ด.ญ. ปิ่นมณี   จะลอ</t>
  </si>
  <si>
    <t>ด.ญ.ณัฐชดา   บาลาง</t>
  </si>
  <si>
    <t xml:space="preserve">ณัฐชดา </t>
  </si>
  <si>
    <t>ด.ช.พันธกานต์  แซ่ระย้า</t>
  </si>
  <si>
    <t>เด็กชายขั้นเทพ  มุกดาสวรรค์</t>
  </si>
  <si>
    <t>เด็กชายเหนือเมฆ  มุกดาสวรรค์</t>
  </si>
  <si>
    <t>ศุภกิจ</t>
  </si>
  <si>
    <t>สิทธิราช</t>
  </si>
  <si>
    <t>ด.ญ.ศุภาภรณ์  แซ่เล่า</t>
  </si>
  <si>
    <t xml:space="preserve">ศุภาภรณ์  </t>
  </si>
  <si>
    <t>แซ่เล่า</t>
  </si>
  <si>
    <t>ด.ช.ธีรภัทร   นาแก้ว</t>
  </si>
  <si>
    <t>ด.ช.สุชาติ  แซ่ซ้อง</t>
  </si>
  <si>
    <t>ด.ช.สุภัทรชัย   แซ่ซ้อง</t>
  </si>
  <si>
    <t>สุภัทรชัย</t>
  </si>
  <si>
    <t>แซ่ซ้อง</t>
  </si>
  <si>
    <t>ห้วยคุ</t>
  </si>
  <si>
    <t>ด.ญ.วนาลี  ทวีทรัพย์สิริกุล</t>
  </si>
  <si>
    <t>วนาลี</t>
  </si>
  <si>
    <t>ด.ช.ศุภกิจ  สิทธิราช</t>
  </si>
  <si>
    <t>ด.ญ.วรัญญา  บ่าหลา</t>
  </si>
  <si>
    <t>วรัญญา</t>
  </si>
  <si>
    <t>ด.ญ.อธิพร  บาหลา</t>
  </si>
  <si>
    <t>อธิพร</t>
  </si>
  <si>
    <t>ด.ญ.ทิพย์วรรณ  บาหลา</t>
  </si>
  <si>
    <t>ทิพย์วรรณ</t>
  </si>
  <si>
    <t>ด.ญ.สุดาว  บาหลา</t>
  </si>
  <si>
    <t>สุดาว</t>
  </si>
  <si>
    <t>ด.ญ.กมลเนตร  บาหลา</t>
  </si>
  <si>
    <t>กมลเนตร</t>
  </si>
  <si>
    <t>ด.ญ.จันจิรา  เลาหาง</t>
  </si>
  <si>
    <t>จันจิรา</t>
  </si>
  <si>
    <t>เลาหาง</t>
  </si>
  <si>
    <t>ด.ญ.พิมลภัทร  แซ่ย่าง</t>
  </si>
  <si>
    <t>พิมลภัทร</t>
  </si>
  <si>
    <t>ครูประภัสสร/ครูภัคคินัย</t>
  </si>
  <si>
    <t>ครูสวัสดิ  แสนงาม</t>
  </si>
  <si>
    <t>ด.ช.กฤติภัทร   แสนมงคล</t>
  </si>
  <si>
    <t>ด.ช.พลภัทร์  เขตโรจน์จรัส</t>
  </si>
  <si>
    <t>ด.ญ.นิภาพร   หมั่นงาน</t>
  </si>
  <si>
    <t>ด.ญ.สุภัทรตา ศรีงาม</t>
  </si>
  <si>
    <t>สุภัทรตา</t>
  </si>
  <si>
    <t>ศรีงาม</t>
  </si>
  <si>
    <t>ด.ช.พีรกร   ขันคำ</t>
  </si>
  <si>
    <t>พีรกร</t>
  </si>
  <si>
    <t>ด.ช.ศุภกิตต์  ทัพพ์ทวีกาญจน์</t>
  </si>
  <si>
    <t>ศุภกิตต์</t>
  </si>
  <si>
    <t>ทัพพ์ทวีกาญจน์</t>
  </si>
  <si>
    <t>ด.ญ.เปรมสุดา  ยารังษี</t>
  </si>
  <si>
    <t xml:space="preserve">เปรมสุดา </t>
  </si>
  <si>
    <t>ยารังษี</t>
  </si>
  <si>
    <t>ครูปรีชา  จันทร์ใจ</t>
  </si>
  <si>
    <t>ครูอริสา / ครูมนตรี</t>
  </si>
  <si>
    <t>ครูอริสรา รังผึ้ง</t>
  </si>
  <si>
    <t>ครูศรัญญดา / ครูมณีนุช</t>
  </si>
  <si>
    <t>นายฮาซัน  แซ่วือ</t>
  </si>
  <si>
    <t>G 655700040683</t>
  </si>
  <si>
    <t xml:space="preserve">ฮาซัน </t>
  </si>
  <si>
    <t>แซ่วือ</t>
  </si>
  <si>
    <t>ด.ญ.น้ำฝน  แซ่ลี</t>
  </si>
  <si>
    <t>ด.ช.รชณกร  ฐานธนกิจวานิช</t>
  </si>
  <si>
    <t>ด.ญ.ณัฐกานต์   ลานแมว</t>
  </si>
  <si>
    <t>ครูอินทิรา   สุดใจ</t>
  </si>
  <si>
    <t>ด.ช.ชวัลวิทย์  ธารพระคุณ</t>
  </si>
  <si>
    <t>13/72/2560</t>
  </si>
  <si>
    <t>ด.ช.อนุพนธ์ แซ่วือ</t>
  </si>
  <si>
    <t>อนุพนธ์</t>
  </si>
  <si>
    <t>ด.ญ.สุพัตรา  แซ่วือ</t>
  </si>
  <si>
    <t xml:space="preserve">สุพัตรา </t>
  </si>
  <si>
    <t>ด.ช.ธนากร   จรัสวัฒนา</t>
  </si>
  <si>
    <t>ธนากร</t>
  </si>
  <si>
    <t>ด.ช.ปรีชา  คีรีแสนภูมิ</t>
  </si>
  <si>
    <t xml:space="preserve">น้ำฝน </t>
  </si>
  <si>
    <t>ด.ช.สิทธิกร  ลีรักษ์วรกุล</t>
  </si>
  <si>
    <t>สิทธิกร</t>
  </si>
  <si>
    <t>ด.ญ.นารีรัตน์   แซ่เท่า</t>
  </si>
  <si>
    <t>ด.ช.ณเดช  บาหลัง</t>
  </si>
  <si>
    <t xml:space="preserve">ณเดช </t>
  </si>
  <si>
    <t>บาหลัง</t>
  </si>
  <si>
    <t>ด.ช.เจริญ   แซ่เล่า</t>
  </si>
  <si>
    <t xml:space="preserve">เจริญ </t>
  </si>
  <si>
    <t>เด็กชายคำจัน   น้ำทุ</t>
  </si>
  <si>
    <t>ประถมศึกษาปีที่ 1</t>
  </si>
  <si>
    <t>ประถมศึกษาปีที่ 5</t>
  </si>
  <si>
    <t>รายชื่อนักเรียน   ชั้นมัธยมศึกษาปีที่   3    ภาคเรียนที่ 1   ปีการศึกษา  2568</t>
  </si>
  <si>
    <t>ด.ญกนกรัตน์  ลีโชครุ่งเรือง</t>
  </si>
  <si>
    <t>ด.ญ.ภูษณิศา   หมั้นเยือน</t>
  </si>
  <si>
    <t>ด.ช.บูรพา  สุภัควรโชติ</t>
  </si>
  <si>
    <t>บูรพา</t>
  </si>
  <si>
    <t>สุภัควรโชติ</t>
  </si>
  <si>
    <t>มัธยมศึกษาปีที่ 3</t>
  </si>
  <si>
    <t>รายชื่อนักเรียน  ชั้น อนุบาล 2 ห้อง 2 ภาคเรียนที่ 1   ปีการศึกษา  2568</t>
  </si>
  <si>
    <t>ด.ญ.เนตศิตา  นาแก้ว</t>
  </si>
  <si>
    <t>G665700014861</t>
  </si>
  <si>
    <t>G665700014691</t>
  </si>
  <si>
    <t>G665700045693</t>
  </si>
  <si>
    <t>ด.ช.ธนัชชัย  มุกดาสวรรค์</t>
  </si>
  <si>
    <t xml:space="preserve">เด็กชายติ๊บบุญทอง  </t>
  </si>
  <si>
    <t>G685700027784</t>
  </si>
  <si>
    <t>G 685700027717</t>
  </si>
  <si>
    <t>ข้อมูล ณ วันที่  10/6/2568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</si>
</sst>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[$-101041E]d\ mmm\ yy;@"/>
    <numFmt numFmtId="188" formatCode="[$-1010000]d/m/yyyy;@"/>
    <numFmt numFmtId="189" formatCode="[$-D000000]0\ 0000\ 00000\ 00\ 0"/>
    <numFmt numFmtId="190" formatCode="[&lt;=99999999][$-1000000]0\-####\-####;[$-1000000]#\-####\-####"/>
  </numFmts>
  <fonts count="69">
    <font>
      <sz val="11"/>
      <color theme="1"/>
      <name val="Tahoma"/>
      <charset val="222"/>
      <scheme val="minor"/>
    </font>
    <font>
      <sz val="16"/>
      <name val="AngsanaUPC"/>
      <family val="1"/>
    </font>
    <font>
      <sz val="16"/>
      <color theme="1"/>
      <name val="AngsanaUPC"/>
      <family val="1"/>
    </font>
    <font>
      <b/>
      <sz val="16"/>
      <color indexed="8"/>
      <name val="AngsanaUPC"/>
      <family val="1"/>
    </font>
    <font>
      <b/>
      <sz val="16"/>
      <color theme="1"/>
      <name val="AngsanaUPC"/>
      <family val="1"/>
    </font>
    <font>
      <sz val="16"/>
      <color indexed="8"/>
      <name val="AngsanaUPC"/>
      <family val="1"/>
    </font>
    <font>
      <b/>
      <sz val="12"/>
      <color theme="1"/>
      <name val="AngsanaUPC"/>
      <family val="1"/>
    </font>
    <font>
      <sz val="11"/>
      <name val="Tahoma"/>
      <family val="2"/>
      <scheme val="minor"/>
    </font>
    <font>
      <sz val="16"/>
      <color rgb="FF000000"/>
      <name val="Angsana New"/>
      <family val="1"/>
    </font>
    <font>
      <sz val="14"/>
      <color rgb="FF000000"/>
      <name val="Angsana New"/>
      <family val="1"/>
    </font>
    <font>
      <sz val="16"/>
      <color rgb="FFFF0000"/>
      <name val="AngsanaUPC"/>
      <family val="1"/>
    </font>
    <font>
      <sz val="14"/>
      <color theme="1"/>
      <name val="AngsanaUPC"/>
      <family val="1"/>
    </font>
    <font>
      <sz val="11"/>
      <color theme="1"/>
      <name val="AngsanaUPC"/>
      <family val="1"/>
    </font>
    <font>
      <sz val="12"/>
      <color theme="1"/>
      <name val="AngsanaUPC"/>
      <family val="1"/>
    </font>
    <font>
      <sz val="14"/>
      <color theme="1"/>
      <name val="Tahoma"/>
      <family val="2"/>
      <scheme val="minor"/>
    </font>
    <font>
      <sz val="12"/>
      <name val="AngsanaUPC"/>
      <family val="1"/>
    </font>
    <font>
      <sz val="16"/>
      <color theme="1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6"/>
      <color rgb="FFFF0000"/>
      <name val="Angsana New"/>
      <family val="1"/>
    </font>
    <font>
      <sz val="10"/>
      <color theme="1"/>
      <name val="TH Sarabun New"/>
      <charset val="134"/>
    </font>
    <font>
      <sz val="16"/>
      <color theme="1"/>
      <name val="TH Sarabun New"/>
      <charset val="134"/>
    </font>
    <font>
      <sz val="12"/>
      <color theme="1"/>
      <name val="TH Sarabun New"/>
      <charset val="222"/>
    </font>
    <font>
      <sz val="12"/>
      <color rgb="FF333333"/>
      <name val="Arial"/>
      <family val="2"/>
    </font>
    <font>
      <sz val="11"/>
      <color rgb="FF333333"/>
      <name val="Arial"/>
      <family val="2"/>
    </font>
    <font>
      <sz val="11"/>
      <color theme="1"/>
      <name val="TH Sarabun New"/>
      <charset val="134"/>
    </font>
    <font>
      <sz val="12"/>
      <color theme="1"/>
      <name val="TH Sarabun New"/>
      <charset val="134"/>
    </font>
    <font>
      <sz val="16"/>
      <name val="TH SarabunIT๙"/>
      <family val="2"/>
    </font>
    <font>
      <b/>
      <sz val="18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b/>
      <sz val="18"/>
      <color rgb="FFFF0000"/>
      <name val="Angsana New"/>
      <family val="1"/>
    </font>
    <font>
      <sz val="12"/>
      <color theme="0"/>
      <name val="Angsana New"/>
      <family val="1"/>
    </font>
    <font>
      <b/>
      <sz val="11"/>
      <color theme="1"/>
      <name val="Angsana New"/>
      <family val="1"/>
    </font>
    <font>
      <b/>
      <sz val="16"/>
      <color theme="0"/>
      <name val="AngsanaUPC"/>
      <family val="1"/>
    </font>
    <font>
      <b/>
      <sz val="14"/>
      <color theme="1"/>
      <name val="AngsanaUPC"/>
      <family val="1"/>
    </font>
    <font>
      <b/>
      <sz val="18"/>
      <color theme="0"/>
      <name val="AngsanaUPC"/>
      <family val="1"/>
    </font>
    <font>
      <b/>
      <sz val="18"/>
      <color theme="1"/>
      <name val="AngsanaUPC"/>
      <family val="1"/>
    </font>
    <font>
      <sz val="28"/>
      <color theme="1"/>
      <name val="LilyUPC"/>
      <family val="2"/>
    </font>
    <font>
      <sz val="14"/>
      <color rgb="FF000000"/>
      <name val="AngsanaUPC"/>
      <family val="1"/>
    </font>
    <font>
      <sz val="10"/>
      <color indexed="8"/>
      <name val="Arial"/>
      <family val="2"/>
    </font>
    <font>
      <b/>
      <sz val="16"/>
      <color indexed="8"/>
      <name val="Calibri"/>
      <family val="2"/>
    </font>
    <font>
      <sz val="16"/>
      <color rgb="FFFF0000"/>
      <name val="Angsana New"/>
      <family val="1"/>
    </font>
    <font>
      <sz val="16"/>
      <color theme="1"/>
      <name val="AngsanaUPC"/>
      <family val="1"/>
    </font>
    <font>
      <sz val="16"/>
      <name val="AngsanaUPC"/>
      <family val="1"/>
    </font>
    <font>
      <sz val="16"/>
      <color theme="1"/>
      <name val="TH SarabunPSK"/>
      <family val="2"/>
    </font>
    <font>
      <sz val="8"/>
      <color theme="1"/>
      <name val="TH Sarabun New"/>
      <charset val="134"/>
    </font>
    <font>
      <sz val="8"/>
      <name val="TH SarabunIT๙"/>
      <family val="2"/>
    </font>
    <font>
      <sz val="16"/>
      <name val="Angsana New"/>
      <family val="1"/>
    </font>
    <font>
      <sz val="12"/>
      <color theme="1"/>
      <name val="AngsanaUPC"/>
      <family val="1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6"/>
      <color theme="0"/>
      <name val="AngsanaUPC"/>
      <family val="1"/>
    </font>
    <font>
      <b/>
      <sz val="16"/>
      <color theme="1"/>
      <name val="AngsanaUPC"/>
      <family val="1"/>
    </font>
    <font>
      <sz val="10"/>
      <color rgb="FFFF0000"/>
      <name val="TH Sarabun New"/>
      <charset val="134"/>
    </font>
    <font>
      <sz val="16"/>
      <color rgb="FFC00000"/>
      <name val="AngsanaUPC"/>
      <family val="1"/>
    </font>
    <font>
      <sz val="12"/>
      <color rgb="FFC00000"/>
      <name val="AngsanaUPC"/>
      <family val="1"/>
    </font>
    <font>
      <sz val="16"/>
      <color rgb="FF002060"/>
      <name val="Angsana New"/>
      <family val="1"/>
    </font>
    <font>
      <sz val="16"/>
      <color rgb="FF002060"/>
      <name val="AngsanaUPC"/>
      <family val="1"/>
    </font>
    <font>
      <sz val="14"/>
      <color rgb="FF002060"/>
      <name val="AngsanaUPC"/>
      <family val="1"/>
    </font>
    <font>
      <sz val="16"/>
      <color rgb="FF0070C0"/>
      <name val="Angsana New"/>
      <family val="1"/>
    </font>
    <font>
      <sz val="16"/>
      <color rgb="FF0070C0"/>
      <name val="AngsanaUPC"/>
      <family val="1"/>
    </font>
    <font>
      <sz val="11"/>
      <color theme="1"/>
      <name val="Tahoma"/>
      <family val="2"/>
      <scheme val="minor"/>
    </font>
    <font>
      <sz val="14"/>
      <color rgb="FF00B0F0"/>
      <name val="AngsanaUPC"/>
      <family val="1"/>
    </font>
    <font>
      <sz val="11"/>
      <color rgb="FFFF0000"/>
      <name val="Tahoma"/>
      <family val="2"/>
      <scheme val="minor"/>
    </font>
    <font>
      <sz val="16"/>
      <color rgb="FF00B0F0"/>
      <name val="AngsanaUPC"/>
      <family val="1"/>
    </font>
    <font>
      <sz val="14"/>
      <color theme="1"/>
      <name val="TH Sarabun New"/>
      <charset val="134"/>
    </font>
    <font>
      <sz val="14"/>
      <color theme="1"/>
      <name val="TH Sarabun New"/>
      <charset val="222"/>
    </font>
  </fonts>
  <fills count="3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D7A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1" fillId="0" borderId="0">
      <alignment vertical="top"/>
    </xf>
  </cellStyleXfs>
  <cellXfs count="62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/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6" fillId="8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4" fillId="11" borderId="2" xfId="0" applyFont="1" applyFill="1" applyBorder="1" applyAlignment="1">
      <alignment horizontal="center"/>
    </xf>
    <xf numFmtId="1" fontId="2" fillId="0" borderId="0" xfId="0" applyNumberFormat="1" applyFont="1"/>
    <xf numFmtId="0" fontId="4" fillId="10" borderId="2" xfId="0" applyFont="1" applyFill="1" applyBorder="1" applyAlignment="1">
      <alignment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8" fillId="8" borderId="2" xfId="0" applyFont="1" applyFill="1" applyBorder="1" applyAlignment="1">
      <alignment horizontal="center" vertical="center" wrapText="1" shrinkToFit="1"/>
    </xf>
    <xf numFmtId="0" fontId="9" fillId="12" borderId="2" xfId="0" applyFont="1" applyFill="1" applyBorder="1" applyAlignment="1">
      <alignment horizontal="center" vertical="center" wrapText="1" shrinkToFit="1"/>
    </xf>
    <xf numFmtId="0" fontId="8" fillId="13" borderId="2" xfId="0" applyFont="1" applyFill="1" applyBorder="1" applyAlignment="1">
      <alignment vertical="center" wrapText="1" shrinkToFit="1"/>
    </xf>
    <xf numFmtId="14" fontId="8" fillId="14" borderId="2" xfId="0" applyNumberFormat="1" applyFont="1" applyFill="1" applyBorder="1" applyAlignment="1">
      <alignment horizontal="center" vertical="center" wrapText="1" shrinkToFit="1"/>
    </xf>
    <xf numFmtId="0" fontId="9" fillId="13" borderId="2" xfId="0" applyFont="1" applyFill="1" applyBorder="1" applyAlignment="1">
      <alignment vertical="center" wrapText="1" shrinkToFit="1"/>
    </xf>
    <xf numFmtId="187" fontId="1" fillId="0" borderId="2" xfId="0" applyNumberFormat="1" applyFont="1" applyBorder="1" applyAlignment="1">
      <alignment horizontal="center" vertical="center"/>
    </xf>
    <xf numFmtId="188" fontId="1" fillId="0" borderId="2" xfId="0" applyNumberFormat="1" applyFont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187" fontId="2" fillId="0" borderId="2" xfId="0" applyNumberFormat="1" applyFont="1" applyBorder="1" applyAlignment="1">
      <alignment horizontal="center" vertical="center"/>
    </xf>
    <xf numFmtId="188" fontId="2" fillId="0" borderId="2" xfId="0" applyNumberFormat="1" applyFont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188" fontId="1" fillId="0" borderId="0" xfId="0" applyNumberFormat="1" applyFont="1" applyAlignment="1">
      <alignment horizontal="center" vertical="center"/>
    </xf>
    <xf numFmtId="188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15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2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87" fontId="10" fillId="0" borderId="2" xfId="0" applyNumberFormat="1" applyFont="1" applyBorder="1" applyAlignment="1">
      <alignment horizontal="center" vertical="center"/>
    </xf>
    <xf numFmtId="188" fontId="10" fillId="0" borderId="2" xfId="0" applyNumberFormat="1" applyFont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15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15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2" borderId="11" xfId="0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 vertical="center"/>
    </xf>
    <xf numFmtId="14" fontId="2" fillId="0" borderId="2" xfId="0" applyNumberFormat="1" applyFont="1" applyBorder="1"/>
    <xf numFmtId="189" fontId="12" fillId="0" borderId="2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/>
    <xf numFmtId="0" fontId="2" fillId="0" borderId="10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/>
    </xf>
    <xf numFmtId="0" fontId="4" fillId="1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" fontId="2" fillId="0" borderId="0" xfId="0" applyNumberFormat="1" applyFont="1" applyFill="1" applyAlignment="1"/>
    <xf numFmtId="0" fontId="4" fillId="10" borderId="10" xfId="0" applyFont="1" applyFill="1" applyBorder="1" applyAlignment="1">
      <alignment vertical="center"/>
    </xf>
    <xf numFmtId="1" fontId="2" fillId="0" borderId="0" xfId="0" applyNumberFormat="1" applyFont="1" applyFill="1" applyAlignment="1">
      <alignment horizontal="center"/>
    </xf>
    <xf numFmtId="0" fontId="8" fillId="8" borderId="10" xfId="0" applyFont="1" applyFill="1" applyBorder="1" applyAlignment="1">
      <alignment horizontal="center" vertical="center" wrapText="1" shrinkToFit="1"/>
    </xf>
    <xf numFmtId="0" fontId="9" fillId="12" borderId="10" xfId="0" applyFont="1" applyFill="1" applyBorder="1" applyAlignment="1">
      <alignment horizontal="center" vertical="center" wrapText="1" shrinkToFit="1"/>
    </xf>
    <xf numFmtId="0" fontId="8" fillId="13" borderId="8" xfId="0" applyFont="1" applyFill="1" applyBorder="1" applyAlignment="1">
      <alignment vertical="center" wrapText="1" shrinkToFit="1"/>
    </xf>
    <xf numFmtId="14" fontId="8" fillId="14" borderId="8" xfId="0" applyNumberFormat="1" applyFont="1" applyFill="1" applyBorder="1" applyAlignment="1">
      <alignment horizontal="center" vertical="center" wrapText="1" shrinkToFit="1"/>
    </xf>
    <xf numFmtId="0" fontId="9" fillId="13" borderId="8" xfId="0" applyFont="1" applyFill="1" applyBorder="1" applyAlignment="1">
      <alignment vertical="center" wrapText="1" shrinkToFit="1"/>
    </xf>
    <xf numFmtId="187" fontId="2" fillId="0" borderId="2" xfId="0" applyNumberFormat="1" applyFont="1" applyFill="1" applyBorder="1" applyAlignment="1">
      <alignment horizontal="center" vertical="center"/>
    </xf>
    <xf numFmtId="188" fontId="2" fillId="0" borderId="2" xfId="0" applyNumberFormat="1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5" borderId="0" xfId="0" applyFont="1" applyFill="1"/>
    <xf numFmtId="0" fontId="2" fillId="0" borderId="2" xfId="0" applyFont="1" applyFill="1" applyBorder="1" applyAlignment="1">
      <alignment horizontal="center" vertical="center"/>
    </xf>
    <xf numFmtId="189" fontId="12" fillId="0" borderId="2" xfId="0" applyNumberFormat="1" applyFont="1" applyBorder="1" applyAlignment="1">
      <alignment horizontal="center"/>
    </xf>
    <xf numFmtId="189" fontId="12" fillId="15" borderId="2" xfId="0" applyNumberFormat="1" applyFont="1" applyFill="1" applyBorder="1" applyAlignment="1">
      <alignment horizontal="center"/>
    </xf>
    <xf numFmtId="14" fontId="2" fillId="15" borderId="2" xfId="0" applyNumberFormat="1" applyFont="1" applyFill="1" applyBorder="1"/>
    <xf numFmtId="0" fontId="2" fillId="15" borderId="0" xfId="0" applyFont="1" applyFill="1" applyAlignment="1">
      <alignment horizontal="center"/>
    </xf>
    <xf numFmtId="1" fontId="2" fillId="15" borderId="0" xfId="0" applyNumberFormat="1" applyFont="1" applyFill="1"/>
    <xf numFmtId="1" fontId="2" fillId="15" borderId="0" xfId="0" applyNumberFormat="1" applyFont="1" applyFill="1" applyAlignment="1">
      <alignment horizontal="center"/>
    </xf>
    <xf numFmtId="16" fontId="2" fillId="0" borderId="0" xfId="0" applyNumberFormat="1" applyFont="1" applyAlignment="1">
      <alignment horizontal="center"/>
    </xf>
    <xf numFmtId="189" fontId="13" fillId="15" borderId="0" xfId="0" applyNumberFormat="1" applyFont="1" applyFill="1" applyAlignment="1">
      <alignment horizontal="center"/>
    </xf>
    <xf numFmtId="187" fontId="2" fillId="15" borderId="2" xfId="0" applyNumberFormat="1" applyFont="1" applyFill="1" applyBorder="1" applyAlignment="1">
      <alignment horizontal="center" vertical="center"/>
    </xf>
    <xf numFmtId="188" fontId="2" fillId="15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15" borderId="0" xfId="0" applyFont="1" applyFill="1" applyAlignment="1">
      <alignment vertical="center"/>
    </xf>
    <xf numFmtId="0" fontId="2" fillId="8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" fontId="2" fillId="15" borderId="2" xfId="0" applyNumberFormat="1" applyFont="1" applyFill="1" applyBorder="1" applyAlignment="1">
      <alignment horizontal="center"/>
    </xf>
    <xf numFmtId="14" fontId="2" fillId="15" borderId="2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vertical="center"/>
    </xf>
    <xf numFmtId="0" fontId="5" fillId="5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0" fontId="2" fillId="15" borderId="0" xfId="0" applyFont="1" applyFill="1" applyBorder="1" applyAlignment="1">
      <alignment vertical="center"/>
    </xf>
    <xf numFmtId="1" fontId="2" fillId="0" borderId="2" xfId="0" applyNumberFormat="1" applyFont="1" applyBorder="1"/>
    <xf numFmtId="0" fontId="5" fillId="0" borderId="5" xfId="0" applyFont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16" fontId="2" fillId="15" borderId="0" xfId="0" applyNumberFormat="1" applyFont="1" applyFill="1" applyAlignment="1">
      <alignment horizontal="center"/>
    </xf>
    <xf numFmtId="187" fontId="2" fillId="0" borderId="10" xfId="0" applyNumberFormat="1" applyFont="1" applyBorder="1" applyAlignment="1">
      <alignment horizontal="center" vertical="center"/>
    </xf>
    <xf numFmtId="188" fontId="2" fillId="0" borderId="1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2" fillId="0" borderId="2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" fontId="2" fillId="15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4" fillId="0" borderId="0" xfId="0" applyFont="1"/>
    <xf numFmtId="0" fontId="3" fillId="0" borderId="0" xfId="0" applyFont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" fontId="2" fillId="15" borderId="2" xfId="0" applyNumberFormat="1" applyFont="1" applyFill="1" applyBorder="1" applyAlignment="1">
      <alignment vertical="center"/>
    </xf>
    <xf numFmtId="16" fontId="1" fillId="0" borderId="0" xfId="0" applyNumberFormat="1" applyFont="1" applyAlignment="1">
      <alignment horizontal="center" vertical="center"/>
    </xf>
    <xf numFmtId="0" fontId="8" fillId="13" borderId="5" xfId="0" applyFont="1" applyFill="1" applyBorder="1" applyAlignment="1">
      <alignment vertical="center" wrapText="1" shrinkToFit="1"/>
    </xf>
    <xf numFmtId="14" fontId="8" fillId="14" borderId="5" xfId="0" applyNumberFormat="1" applyFont="1" applyFill="1" applyBorder="1" applyAlignment="1">
      <alignment horizontal="center" vertical="center" wrapText="1" shrinkToFit="1"/>
    </xf>
    <xf numFmtId="0" fontId="9" fillId="13" borderId="5" xfId="0" applyFont="1" applyFill="1" applyBorder="1" applyAlignment="1">
      <alignment vertical="center" wrapText="1" shrinkToFit="1"/>
    </xf>
    <xf numFmtId="0" fontId="1" fillId="12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1" fontId="2" fillId="18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2" fillId="18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Fill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88" fontId="1" fillId="0" borderId="12" xfId="0" applyNumberFormat="1" applyFont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center" vertical="center"/>
    </xf>
    <xf numFmtId="188" fontId="1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4" fontId="2" fillId="0" borderId="10" xfId="0" applyNumberFormat="1" applyFont="1" applyBorder="1" applyAlignment="1">
      <alignment vertical="center"/>
    </xf>
    <xf numFmtId="16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center"/>
    </xf>
    <xf numFmtId="189" fontId="15" fillId="0" borderId="2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4" fontId="2" fillId="0" borderId="0" xfId="0" applyNumberFormat="1" applyFont="1" applyAlignment="1">
      <alignment vertical="center"/>
    </xf>
    <xf numFmtId="1" fontId="10" fillId="0" borderId="2" xfId="0" applyNumberFormat="1" applyFont="1" applyBorder="1" applyAlignment="1">
      <alignment horizontal="center"/>
    </xf>
    <xf numFmtId="14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/>
    </xf>
    <xf numFmtId="14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1" fontId="10" fillId="0" borderId="2" xfId="0" applyNumberFormat="1" applyFont="1" applyBorder="1"/>
    <xf numFmtId="0" fontId="10" fillId="0" borderId="2" xfId="0" applyFont="1" applyBorder="1"/>
    <xf numFmtId="0" fontId="4" fillId="11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1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center"/>
    </xf>
    <xf numFmtId="187" fontId="10" fillId="0" borderId="0" xfId="0" applyNumberFormat="1" applyFont="1" applyAlignment="1">
      <alignment horizontal="center" vertical="center"/>
    </xf>
    <xf numFmtId="188" fontId="10" fillId="0" borderId="0" xfId="0" applyNumberFormat="1" applyFont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0" fontId="1" fillId="1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1" fontId="16" fillId="0" borderId="13" xfId="0" applyNumberFormat="1" applyFont="1" applyBorder="1" applyAlignment="1">
      <alignment horizontal="center" vertical="center"/>
    </xf>
    <xf numFmtId="0" fontId="16" fillId="0" borderId="2" xfId="0" applyFont="1" applyBorder="1"/>
    <xf numFmtId="0" fontId="16" fillId="0" borderId="1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/>
    <xf numFmtId="0" fontId="16" fillId="0" borderId="1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/>
    </xf>
    <xf numFmtId="0" fontId="16" fillId="0" borderId="10" xfId="0" applyFont="1" applyBorder="1" applyAlignment="1">
      <alignment horizontal="left" vertical="center"/>
    </xf>
    <xf numFmtId="1" fontId="16" fillId="0" borderId="10" xfId="0" applyNumberFormat="1" applyFont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2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87" fontId="16" fillId="0" borderId="2" xfId="0" applyNumberFormat="1" applyFont="1" applyBorder="1" applyAlignment="1">
      <alignment horizontal="center" vertical="center"/>
    </xf>
    <xf numFmtId="188" fontId="16" fillId="0" borderId="2" xfId="0" applyNumberFormat="1" applyFont="1" applyBorder="1" applyAlignment="1">
      <alignment horizontal="center" vertical="center"/>
    </xf>
    <xf numFmtId="0" fontId="16" fillId="12" borderId="2" xfId="0" applyFont="1" applyFill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 wrapText="1"/>
    </xf>
    <xf numFmtId="0" fontId="16" fillId="19" borderId="2" xfId="0" applyFont="1" applyFill="1" applyBorder="1" applyAlignment="1">
      <alignment horizontal="center" vertical="center"/>
    </xf>
    <xf numFmtId="187" fontId="16" fillId="0" borderId="0" xfId="0" applyNumberFormat="1" applyFont="1" applyBorder="1" applyAlignment="1">
      <alignment horizontal="center" vertical="center"/>
    </xf>
    <xf numFmtId="188" fontId="16" fillId="0" borderId="0" xfId="0" applyNumberFormat="1" applyFont="1" applyBorder="1" applyAlignment="1">
      <alignment horizontal="center" vertical="center"/>
    </xf>
    <xf numFmtId="0" fontId="16" fillId="12" borderId="0" xfId="0" applyFont="1" applyFill="1" applyBorder="1" applyAlignment="1">
      <alignment horizontal="center" vertical="center"/>
    </xf>
    <xf numFmtId="187" fontId="16" fillId="0" borderId="0" xfId="0" applyNumberFormat="1" applyFont="1" applyAlignment="1">
      <alignment horizontal="center" vertical="center"/>
    </xf>
    <xf numFmtId="188" fontId="16" fillId="0" borderId="0" xfId="0" applyNumberFormat="1" applyFont="1" applyAlignment="1">
      <alignment horizontal="center" vertical="center"/>
    </xf>
    <xf numFmtId="0" fontId="16" fillId="12" borderId="0" xfId="0" applyFont="1" applyFill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8" fillId="15" borderId="13" xfId="0" applyFont="1" applyFill="1" applyBorder="1" applyAlignment="1">
      <alignment horizontal="center" vertical="center"/>
    </xf>
    <xf numFmtId="0" fontId="18" fillId="15" borderId="2" xfId="0" applyFont="1" applyFill="1" applyBorder="1"/>
    <xf numFmtId="0" fontId="18" fillId="0" borderId="2" xfId="0" applyFont="1" applyFill="1" applyBorder="1" applyAlignment="1">
      <alignment vertical="center"/>
    </xf>
    <xf numFmtId="0" fontId="16" fillId="15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1" fontId="18" fillId="0" borderId="2" xfId="0" applyNumberFormat="1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1" fontId="16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1" fontId="18" fillId="0" borderId="0" xfId="0" applyNumberFormat="1" applyFont="1" applyFill="1" applyAlignment="1">
      <alignment horizontal="center" vertical="center"/>
    </xf>
    <xf numFmtId="1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87" fontId="18" fillId="0" borderId="2" xfId="0" applyNumberFormat="1" applyFont="1" applyFill="1" applyBorder="1" applyAlignment="1">
      <alignment horizontal="center" vertical="center"/>
    </xf>
    <xf numFmtId="188" fontId="18" fillId="0" borderId="2" xfId="0" applyNumberFormat="1" applyFont="1" applyFill="1" applyBorder="1" applyAlignment="1">
      <alignment horizontal="center" vertical="center"/>
    </xf>
    <xf numFmtId="0" fontId="18" fillId="15" borderId="2" xfId="0" applyFont="1" applyFill="1" applyBorder="1" applyAlignment="1">
      <alignment vertical="center"/>
    </xf>
    <xf numFmtId="0" fontId="18" fillId="15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189" fontId="20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2" xfId="0" applyFont="1" applyBorder="1"/>
    <xf numFmtId="0" fontId="21" fillId="15" borderId="2" xfId="0" applyFont="1" applyFill="1" applyBorder="1" applyAlignment="1">
      <alignment horizontal="center"/>
    </xf>
    <xf numFmtId="189" fontId="20" fillId="15" borderId="2" xfId="0" applyNumberFormat="1" applyFont="1" applyFill="1" applyBorder="1" applyAlignment="1">
      <alignment horizontal="center"/>
    </xf>
    <xf numFmtId="14" fontId="22" fillId="15" borderId="2" xfId="0" applyNumberFormat="1" applyFont="1" applyFill="1" applyBorder="1" applyAlignment="1">
      <alignment horizontal="left"/>
    </xf>
    <xf numFmtId="0" fontId="21" fillId="15" borderId="2" xfId="0" applyFont="1" applyFill="1" applyBorder="1"/>
    <xf numFmtId="14" fontId="21" fillId="0" borderId="2" xfId="0" applyNumberFormat="1" applyFont="1" applyBorder="1" applyAlignment="1">
      <alignment horizontal="center"/>
    </xf>
    <xf numFmtId="0" fontId="24" fillId="0" borderId="0" xfId="0" applyFont="1"/>
    <xf numFmtId="0" fontId="2" fillId="10" borderId="3" xfId="0" applyFont="1" applyFill="1" applyBorder="1" applyAlignment="1">
      <alignment vertical="center"/>
    </xf>
    <xf numFmtId="0" fontId="2" fillId="10" borderId="6" xfId="0" applyFont="1" applyFill="1" applyBorder="1" applyAlignment="1">
      <alignment vertical="center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21" fillId="15" borderId="10" xfId="0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15" borderId="10" xfId="0" applyFont="1" applyFill="1" applyBorder="1"/>
    <xf numFmtId="187" fontId="10" fillId="0" borderId="10" xfId="0" applyNumberFormat="1" applyFont="1" applyBorder="1" applyAlignment="1">
      <alignment horizontal="center" vertical="center"/>
    </xf>
    <xf numFmtId="0" fontId="10" fillId="12" borderId="13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189" fontId="25" fillId="0" borderId="2" xfId="0" applyNumberFormat="1" applyFont="1" applyBorder="1" applyAlignment="1">
      <alignment horizontal="center"/>
    </xf>
    <xf numFmtId="0" fontId="26" fillId="15" borderId="2" xfId="0" applyFont="1" applyFill="1" applyBorder="1" applyAlignment="1">
      <alignment horizontal="center"/>
    </xf>
    <xf numFmtId="0" fontId="10" fillId="15" borderId="0" xfId="0" applyFont="1" applyFill="1" applyAlignment="1">
      <alignment vertical="center"/>
    </xf>
    <xf numFmtId="0" fontId="10" fillId="15" borderId="2" xfId="0" applyFont="1" applyFill="1" applyBorder="1" applyAlignment="1">
      <alignment vertical="center"/>
    </xf>
    <xf numFmtId="0" fontId="2" fillId="15" borderId="10" xfId="0" applyFont="1" applyFill="1" applyBorder="1" applyAlignment="1">
      <alignment vertical="center"/>
    </xf>
    <xf numFmtId="0" fontId="10" fillId="15" borderId="10" xfId="0" applyFont="1" applyFill="1" applyBorder="1" applyAlignment="1">
      <alignment vertical="center"/>
    </xf>
    <xf numFmtId="0" fontId="10" fillId="15" borderId="2" xfId="0" applyFont="1" applyFill="1" applyBorder="1" applyAlignment="1">
      <alignment horizontal="center" vertical="center"/>
    </xf>
    <xf numFmtId="0" fontId="10" fillId="15" borderId="10" xfId="0" applyFont="1" applyFill="1" applyBorder="1" applyAlignment="1">
      <alignment horizontal="center" vertical="center"/>
    </xf>
    <xf numFmtId="190" fontId="27" fillId="15" borderId="2" xfId="0" applyNumberFormat="1" applyFont="1" applyFill="1" applyBorder="1" applyAlignment="1">
      <alignment horizontal="center"/>
    </xf>
    <xf numFmtId="0" fontId="21" fillId="15" borderId="6" xfId="0" applyFont="1" applyFill="1" applyBorder="1" applyAlignment="1">
      <alignment horizontal="center"/>
    </xf>
    <xf numFmtId="0" fontId="2" fillId="10" borderId="13" xfId="0" applyFont="1" applyFill="1" applyBorder="1" applyAlignment="1">
      <alignment vertical="center"/>
    </xf>
    <xf numFmtId="0" fontId="2" fillId="10" borderId="11" xfId="0" applyFont="1" applyFill="1" applyBorder="1" applyAlignment="1">
      <alignment vertical="center"/>
    </xf>
    <xf numFmtId="1" fontId="10" fillId="15" borderId="2" xfId="0" applyNumberFormat="1" applyFont="1" applyFill="1" applyBorder="1" applyAlignment="1">
      <alignment vertical="center"/>
    </xf>
    <xf numFmtId="1" fontId="10" fillId="15" borderId="2" xfId="0" applyNumberFormat="1" applyFont="1" applyFill="1" applyBorder="1" applyAlignment="1">
      <alignment horizontal="center" vertical="center"/>
    </xf>
    <xf numFmtId="187" fontId="10" fillId="15" borderId="2" xfId="0" applyNumberFormat="1" applyFont="1" applyFill="1" applyBorder="1" applyAlignment="1">
      <alignment horizontal="center" vertical="center"/>
    </xf>
    <xf numFmtId="188" fontId="10" fillId="15" borderId="2" xfId="0" applyNumberFormat="1" applyFont="1" applyFill="1" applyBorder="1" applyAlignment="1">
      <alignment horizontal="center" vertical="center"/>
    </xf>
    <xf numFmtId="14" fontId="2" fillId="15" borderId="2" xfId="0" applyNumberFormat="1" applyFont="1" applyFill="1" applyBorder="1" applyAlignment="1">
      <alignment horizontal="center" vertical="center" wrapText="1"/>
    </xf>
    <xf numFmtId="189" fontId="2" fillId="15" borderId="2" xfId="0" applyNumberFormat="1" applyFont="1" applyFill="1" applyBorder="1" applyAlignment="1">
      <alignment horizontal="center" vertical="center"/>
    </xf>
    <xf numFmtId="189" fontId="25" fillId="15" borderId="2" xfId="0" applyNumberFormat="1" applyFont="1" applyFill="1" applyBorder="1" applyAlignment="1">
      <alignment horizontal="center"/>
    </xf>
    <xf numFmtId="190" fontId="26" fillId="15" borderId="2" xfId="0" applyNumberFormat="1" applyFont="1" applyFill="1" applyBorder="1" applyAlignment="1">
      <alignment horizontal="center"/>
    </xf>
    <xf numFmtId="0" fontId="29" fillId="10" borderId="2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1" fillId="21" borderId="2" xfId="0" applyFont="1" applyFill="1" applyBorder="1" applyAlignment="1">
      <alignment horizontal="center" vertical="center" wrapText="1"/>
    </xf>
    <xf numFmtId="0" fontId="31" fillId="21" borderId="2" xfId="0" applyFont="1" applyFill="1" applyBorder="1" applyAlignment="1">
      <alignment horizontal="center" vertical="center"/>
    </xf>
    <xf numFmtId="0" fontId="30" fillId="19" borderId="2" xfId="0" applyFont="1" applyFill="1" applyBorder="1" applyAlignment="1">
      <alignment horizontal="center" vertical="center" wrapText="1"/>
    </xf>
    <xf numFmtId="0" fontId="31" fillId="16" borderId="2" xfId="0" applyFont="1" applyFill="1" applyBorder="1" applyAlignment="1">
      <alignment horizontal="center" vertical="center" wrapText="1"/>
    </xf>
    <xf numFmtId="0" fontId="31" fillId="16" borderId="2" xfId="0" applyFont="1" applyFill="1" applyBorder="1" applyAlignment="1">
      <alignment horizontal="center" vertical="center"/>
    </xf>
    <xf numFmtId="0" fontId="30" fillId="6" borderId="2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/>
    </xf>
    <xf numFmtId="0" fontId="30" fillId="22" borderId="2" xfId="0" applyFont="1" applyFill="1" applyBorder="1" applyAlignment="1">
      <alignment horizontal="center" vertical="center" wrapText="1"/>
    </xf>
    <xf numFmtId="0" fontId="31" fillId="23" borderId="2" xfId="0" applyFont="1" applyFill="1" applyBorder="1" applyAlignment="1">
      <alignment horizontal="center" vertical="center"/>
    </xf>
    <xf numFmtId="0" fontId="32" fillId="24" borderId="2" xfId="0" applyFont="1" applyFill="1" applyBorder="1" applyAlignment="1">
      <alignment horizontal="center" vertical="center"/>
    </xf>
    <xf numFmtId="0" fontId="29" fillId="20" borderId="2" xfId="0" applyFont="1" applyFill="1" applyBorder="1" applyAlignment="1">
      <alignment horizontal="center"/>
    </xf>
    <xf numFmtId="0" fontId="29" fillId="25" borderId="2" xfId="0" applyFont="1" applyFill="1" applyBorder="1" applyAlignment="1">
      <alignment horizontal="center"/>
    </xf>
    <xf numFmtId="0" fontId="29" fillId="26" borderId="2" xfId="0" applyFont="1" applyFill="1" applyBorder="1" applyAlignment="1">
      <alignment horizontal="center"/>
    </xf>
    <xf numFmtId="0" fontId="29" fillId="6" borderId="2" xfId="0" applyFont="1" applyFill="1" applyBorder="1" applyAlignment="1">
      <alignment horizontal="center"/>
    </xf>
    <xf numFmtId="0" fontId="33" fillId="27" borderId="2" xfId="0" applyFont="1" applyFill="1" applyBorder="1" applyAlignment="1">
      <alignment horizontal="center"/>
    </xf>
    <xf numFmtId="0" fontId="29" fillId="28" borderId="2" xfId="0" applyFont="1" applyFill="1" applyBorder="1" applyAlignment="1">
      <alignment horizontal="center"/>
    </xf>
    <xf numFmtId="0" fontId="29" fillId="29" borderId="2" xfId="0" applyFont="1" applyFill="1" applyBorder="1" applyAlignment="1">
      <alignment horizontal="center"/>
    </xf>
    <xf numFmtId="0" fontId="31" fillId="11" borderId="2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  <xf numFmtId="0" fontId="32" fillId="8" borderId="2" xfId="0" applyFont="1" applyFill="1" applyBorder="1" applyAlignment="1">
      <alignment horizontal="center" vertical="center"/>
    </xf>
    <xf numFmtId="0" fontId="33" fillId="30" borderId="2" xfId="0" applyFont="1" applyFill="1" applyBorder="1" applyAlignment="1">
      <alignment horizontal="center"/>
    </xf>
    <xf numFmtId="0" fontId="29" fillId="31" borderId="2" xfId="0" applyFont="1" applyFill="1" applyBorder="1" applyAlignment="1">
      <alignment horizontal="center"/>
    </xf>
    <xf numFmtId="0" fontId="29" fillId="16" borderId="2" xfId="0" applyFont="1" applyFill="1" applyBorder="1" applyAlignment="1">
      <alignment horizontal="center"/>
    </xf>
    <xf numFmtId="0" fontId="5" fillId="32" borderId="15" xfId="0" applyFont="1" applyFill="1" applyBorder="1" applyAlignment="1">
      <alignment vertical="top"/>
    </xf>
    <xf numFmtId="0" fontId="35" fillId="32" borderId="0" xfId="0" applyFont="1" applyFill="1" applyAlignment="1">
      <alignment vertical="center"/>
    </xf>
    <xf numFmtId="0" fontId="35" fillId="32" borderId="16" xfId="0" applyFont="1" applyFill="1" applyBorder="1" applyAlignment="1">
      <alignment vertical="center"/>
    </xf>
    <xf numFmtId="0" fontId="35" fillId="32" borderId="15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vertical="center"/>
    </xf>
    <xf numFmtId="0" fontId="38" fillId="33" borderId="2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vertical="center" wrapText="1"/>
    </xf>
    <xf numFmtId="0" fontId="30" fillId="11" borderId="2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vertical="center"/>
    </xf>
    <xf numFmtId="0" fontId="2" fillId="11" borderId="10" xfId="0" applyFont="1" applyFill="1" applyBorder="1" applyAlignment="1">
      <alignment horizontal="left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11" fillId="11" borderId="2" xfId="0" applyFont="1" applyFill="1" applyBorder="1"/>
    <xf numFmtId="0" fontId="38" fillId="16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vertical="center" wrapText="1"/>
    </xf>
    <xf numFmtId="0" fontId="30" fillId="8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38" fillId="34" borderId="2" xfId="0" applyFont="1" applyFill="1" applyBorder="1" applyAlignment="1">
      <alignment vertical="center" wrapText="1"/>
    </xf>
    <xf numFmtId="0" fontId="4" fillId="34" borderId="10" xfId="0" applyFont="1" applyFill="1" applyBorder="1" applyAlignment="1">
      <alignment horizontal="center" vertical="center" wrapText="1"/>
    </xf>
    <xf numFmtId="0" fontId="4" fillId="36" borderId="2" xfId="0" applyFont="1" applyFill="1" applyBorder="1" applyAlignment="1">
      <alignment vertical="center" wrapText="1"/>
    </xf>
    <xf numFmtId="0" fontId="4" fillId="36" borderId="2" xfId="0" applyFont="1" applyFill="1" applyBorder="1" applyAlignment="1">
      <alignment horizontal="center" vertical="center" wrapText="1"/>
    </xf>
    <xf numFmtId="0" fontId="4" fillId="16" borderId="1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2" fillId="37" borderId="2" xfId="0" applyFont="1" applyFill="1" applyBorder="1"/>
    <xf numFmtId="0" fontId="11" fillId="15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11" fillId="15" borderId="2" xfId="0" applyFont="1" applyFill="1" applyBorder="1" applyAlignment="1">
      <alignment vertical="center"/>
    </xf>
    <xf numFmtId="0" fontId="11" fillId="15" borderId="2" xfId="0" applyFont="1" applyFill="1" applyBorder="1" applyAlignment="1">
      <alignment horizontal="center" vertical="center"/>
    </xf>
    <xf numFmtId="0" fontId="2" fillId="13" borderId="7" xfId="0" applyFont="1" applyFill="1" applyBorder="1"/>
    <xf numFmtId="0" fontId="2" fillId="13" borderId="1" xfId="0" applyFont="1" applyFill="1" applyBorder="1"/>
    <xf numFmtId="0" fontId="2" fillId="13" borderId="9" xfId="0" applyFont="1" applyFill="1" applyBorder="1"/>
    <xf numFmtId="0" fontId="4" fillId="0" borderId="0" xfId="0" applyFont="1"/>
    <xf numFmtId="0" fontId="4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5" fillId="0" borderId="2" xfId="0" applyFont="1" applyFill="1" applyBorder="1" applyAlignment="1">
      <alignment vertical="center"/>
    </xf>
    <xf numFmtId="189" fontId="47" fillId="15" borderId="2" xfId="0" applyNumberFormat="1" applyFont="1" applyFill="1" applyBorder="1" applyAlignment="1">
      <alignment horizontal="center"/>
    </xf>
    <xf numFmtId="190" fontId="48" fillId="15" borderId="2" xfId="0" applyNumberFormat="1" applyFont="1" applyFill="1" applyBorder="1" applyAlignment="1">
      <alignment horizontal="center"/>
    </xf>
    <xf numFmtId="0" fontId="49" fillId="0" borderId="2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89" fontId="50" fillId="0" borderId="2" xfId="0" applyNumberFormat="1" applyFont="1" applyBorder="1" applyAlignment="1">
      <alignment horizontal="center"/>
    </xf>
    <xf numFmtId="0" fontId="44" fillId="0" borderId="2" xfId="0" applyFont="1" applyBorder="1" applyAlignment="1">
      <alignment vertical="center"/>
    </xf>
    <xf numFmtId="0" fontId="51" fillId="0" borderId="2" xfId="0" applyFont="1" applyFill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53" fillId="0" borderId="2" xfId="0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vertical="center"/>
    </xf>
    <xf numFmtId="1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 applyAlignment="1">
      <alignment vertical="center"/>
    </xf>
    <xf numFmtId="16" fontId="2" fillId="0" borderId="0" xfId="0" applyNumberFormat="1" applyFont="1" applyFill="1" applyAlignment="1">
      <alignment horizontal="center"/>
    </xf>
    <xf numFmtId="1" fontId="44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/>
    <xf numFmtId="0" fontId="2" fillId="0" borderId="2" xfId="0" applyFont="1" applyFill="1" applyBorder="1"/>
    <xf numFmtId="0" fontId="44" fillId="0" borderId="2" xfId="0" applyFont="1" applyFill="1" applyBorder="1" applyAlignment="1">
      <alignment vertical="center"/>
    </xf>
    <xf numFmtId="0" fontId="46" fillId="0" borderId="2" xfId="0" applyFont="1" applyFill="1" applyBorder="1" applyAlignment="1">
      <alignment vertical="center"/>
    </xf>
    <xf numFmtId="0" fontId="54" fillId="21" borderId="10" xfId="0" applyFont="1" applyFill="1" applyBorder="1" applyAlignment="1">
      <alignment horizontal="center" vertical="center" wrapText="1"/>
    </xf>
    <xf numFmtId="0" fontId="44" fillId="21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4" fontId="0" fillId="0" borderId="0" xfId="0" applyNumberFormat="1" applyAlignment="1">
      <alignment horizontal="left"/>
    </xf>
    <xf numFmtId="0" fontId="2" fillId="0" borderId="0" xfId="0" applyFont="1" applyBorder="1"/>
    <xf numFmtId="0" fontId="11" fillId="15" borderId="0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189" fontId="55" fillId="15" borderId="2" xfId="0" applyNumberFormat="1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6" fillId="0" borderId="2" xfId="0" applyFont="1" applyBorder="1" applyAlignment="1">
      <alignment horizontal="center" vertical="center"/>
    </xf>
    <xf numFmtId="0" fontId="56" fillId="15" borderId="2" xfId="0" applyFont="1" applyFill="1" applyBorder="1" applyAlignment="1">
      <alignment vertical="center"/>
    </xf>
    <xf numFmtId="0" fontId="56" fillId="0" borderId="2" xfId="0" applyFont="1" applyBorder="1" applyAlignment="1">
      <alignment vertical="center"/>
    </xf>
    <xf numFmtId="189" fontId="57" fillId="0" borderId="2" xfId="0" applyNumberFormat="1" applyFont="1" applyBorder="1" applyAlignment="1">
      <alignment horizontal="center" vertical="center"/>
    </xf>
    <xf numFmtId="14" fontId="56" fillId="0" borderId="2" xfId="0" applyNumberFormat="1" applyFont="1" applyBorder="1" applyAlignment="1">
      <alignment horizontal="center" vertical="center"/>
    </xf>
    <xf numFmtId="0" fontId="56" fillId="0" borderId="2" xfId="0" applyFont="1" applyBorder="1" applyAlignment="1">
      <alignment horizontal="center"/>
    </xf>
    <xf numFmtId="1" fontId="56" fillId="0" borderId="2" xfId="0" applyNumberFormat="1" applyFont="1" applyBorder="1" applyAlignment="1">
      <alignment vertical="center"/>
    </xf>
    <xf numFmtId="1" fontId="56" fillId="0" borderId="2" xfId="0" applyNumberFormat="1" applyFont="1" applyBorder="1" applyAlignment="1">
      <alignment horizontal="center" vertical="center"/>
    </xf>
    <xf numFmtId="187" fontId="56" fillId="0" borderId="2" xfId="0" applyNumberFormat="1" applyFont="1" applyBorder="1" applyAlignment="1">
      <alignment horizontal="center" vertical="center"/>
    </xf>
    <xf numFmtId="188" fontId="56" fillId="0" borderId="2" xfId="0" applyNumberFormat="1" applyFont="1" applyBorder="1" applyAlignment="1">
      <alignment horizontal="center" vertical="center"/>
    </xf>
    <xf numFmtId="0" fontId="56" fillId="12" borderId="2" xfId="0" applyFont="1" applyFill="1" applyBorder="1" applyAlignment="1">
      <alignment horizontal="center" vertical="center"/>
    </xf>
    <xf numFmtId="0" fontId="56" fillId="0" borderId="0" xfId="0" applyFont="1"/>
    <xf numFmtId="0" fontId="56" fillId="15" borderId="2" xfId="0" applyFont="1" applyFill="1" applyBorder="1" applyAlignment="1">
      <alignment horizontal="center" vertical="center"/>
    </xf>
    <xf numFmtId="0" fontId="56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5" fillId="15" borderId="2" xfId="0" applyNumberFormat="1" applyFont="1" applyFill="1" applyBorder="1" applyAlignment="1">
      <alignment horizontal="center"/>
    </xf>
    <xf numFmtId="0" fontId="58" fillId="15" borderId="10" xfId="0" applyFont="1" applyFill="1" applyBorder="1" applyAlignment="1">
      <alignment vertical="center"/>
    </xf>
    <xf numFmtId="0" fontId="59" fillId="0" borderId="2" xfId="0" applyFont="1" applyBorder="1" applyAlignment="1">
      <alignment vertical="center"/>
    </xf>
    <xf numFmtId="0" fontId="60" fillId="0" borderId="10" xfId="0" applyFont="1" applyBorder="1" applyAlignment="1">
      <alignment vertical="center"/>
    </xf>
    <xf numFmtId="0" fontId="59" fillId="0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61" fillId="0" borderId="10" xfId="0" applyFont="1" applyFill="1" applyBorder="1" applyAlignment="1">
      <alignment vertical="center"/>
    </xf>
    <xf numFmtId="0" fontId="62" fillId="0" borderId="2" xfId="0" applyFont="1" applyFill="1" applyBorder="1" applyAlignment="1">
      <alignment vertical="center"/>
    </xf>
    <xf numFmtId="0" fontId="62" fillId="0" borderId="2" xfId="0" applyFont="1" applyBorder="1" applyAlignment="1">
      <alignment vertical="center"/>
    </xf>
    <xf numFmtId="0" fontId="61" fillId="15" borderId="2" xfId="0" applyFont="1" applyFill="1" applyBorder="1" applyAlignment="1">
      <alignment vertical="center"/>
    </xf>
    <xf numFmtId="0" fontId="61" fillId="15" borderId="10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1" fillId="15" borderId="2" xfId="0" applyNumberFormat="1" applyFont="1" applyFill="1" applyBorder="1" applyAlignment="1">
      <alignment horizontal="center"/>
    </xf>
    <xf numFmtId="189" fontId="2" fillId="0" borderId="2" xfId="0" applyNumberFormat="1" applyFont="1" applyBorder="1" applyAlignment="1">
      <alignment horizontal="center" vertical="center"/>
    </xf>
    <xf numFmtId="0" fontId="11" fillId="15" borderId="0" xfId="0" applyFont="1" applyFill="1" applyBorder="1" applyAlignment="1">
      <alignment vertical="center"/>
    </xf>
    <xf numFmtId="0" fontId="2" fillId="11" borderId="0" xfId="0" applyFont="1" applyFill="1" applyAlignment="1">
      <alignment horizontal="left" vertical="center"/>
    </xf>
    <xf numFmtId="1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88" fontId="2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62" fillId="0" borderId="5" xfId="0" applyFont="1" applyFill="1" applyBorder="1" applyAlignment="1">
      <alignment vertical="center"/>
    </xf>
    <xf numFmtId="14" fontId="2" fillId="0" borderId="5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87" fontId="2" fillId="0" borderId="10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44" fillId="0" borderId="2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vertical="center"/>
    </xf>
    <xf numFmtId="16" fontId="2" fillId="0" borderId="2" xfId="0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1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87" fontId="2" fillId="0" borderId="0" xfId="0" applyNumberFormat="1" applyFont="1" applyFill="1" applyBorder="1" applyAlignment="1">
      <alignment horizontal="center" vertical="center"/>
    </xf>
    <xf numFmtId="188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62" fillId="0" borderId="10" xfId="0" applyFont="1" applyFill="1" applyBorder="1" applyAlignment="1">
      <alignment vertical="center"/>
    </xf>
    <xf numFmtId="14" fontId="2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2" xfId="0" applyFill="1" applyBorder="1"/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 shrinkToFit="1"/>
    </xf>
    <xf numFmtId="14" fontId="8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vertical="center" wrapText="1" shrinkToFit="1"/>
    </xf>
    <xf numFmtId="1" fontId="2" fillId="0" borderId="10" xfId="0" applyNumberFormat="1" applyFont="1" applyFill="1" applyBorder="1" applyAlignment="1">
      <alignment vertical="center"/>
    </xf>
    <xf numFmtId="16" fontId="2" fillId="0" borderId="10" xfId="0" applyNumberFormat="1" applyFont="1" applyFill="1" applyBorder="1" applyAlignment="1">
      <alignment vertical="center"/>
    </xf>
    <xf numFmtId="188" fontId="2" fillId="0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4" fontId="63" fillId="0" borderId="0" xfId="0" applyNumberFormat="1" applyFont="1" applyAlignment="1">
      <alignment horizontal="left"/>
    </xf>
    <xf numFmtId="1" fontId="19" fillId="0" borderId="2" xfId="0" applyNumberFormat="1" applyFont="1" applyFill="1" applyBorder="1" applyAlignment="1">
      <alignment horizontal="center" vertical="center"/>
    </xf>
    <xf numFmtId="0" fontId="61" fillId="15" borderId="2" xfId="0" applyFont="1" applyFill="1" applyBorder="1"/>
    <xf numFmtId="0" fontId="61" fillId="0" borderId="2" xfId="0" applyFont="1" applyBorder="1"/>
    <xf numFmtId="0" fontId="46" fillId="0" borderId="2" xfId="0" applyFont="1" applyFill="1" applyBorder="1"/>
    <xf numFmtId="0" fontId="64" fillId="0" borderId="2" xfId="0" applyFont="1" applyFill="1" applyBorder="1"/>
    <xf numFmtId="0" fontId="65" fillId="0" borderId="2" xfId="0" applyFont="1" applyFill="1" applyBorder="1"/>
    <xf numFmtId="189" fontId="11" fillId="15" borderId="2" xfId="0" applyNumberFormat="1" applyFont="1" applyFill="1" applyBorder="1" applyAlignment="1">
      <alignment horizontal="center"/>
    </xf>
    <xf numFmtId="189" fontId="13" fillId="15" borderId="2" xfId="0" applyNumberFormat="1" applyFont="1" applyFill="1" applyBorder="1" applyAlignment="1">
      <alignment horizontal="center"/>
    </xf>
    <xf numFmtId="0" fontId="62" fillId="15" borderId="2" xfId="0" applyFont="1" applyFill="1" applyBorder="1" applyAlignment="1">
      <alignment vertical="center"/>
    </xf>
    <xf numFmtId="0" fontId="62" fillId="0" borderId="2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44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vertical="center"/>
    </xf>
    <xf numFmtId="0" fontId="1" fillId="15" borderId="10" xfId="0" applyFont="1" applyFill="1" applyBorder="1" applyAlignment="1">
      <alignment horizontal="center" vertical="center"/>
    </xf>
    <xf numFmtId="189" fontId="20" fillId="15" borderId="10" xfId="0" applyNumberFormat="1" applyFont="1" applyFill="1" applyBorder="1" applyAlignment="1">
      <alignment horizontal="center"/>
    </xf>
    <xf numFmtId="1" fontId="2" fillId="15" borderId="10" xfId="0" applyNumberFormat="1" applyFont="1" applyFill="1" applyBorder="1" applyAlignment="1">
      <alignment vertical="center"/>
    </xf>
    <xf numFmtId="1" fontId="2" fillId="15" borderId="10" xfId="0" applyNumberFormat="1" applyFont="1" applyFill="1" applyBorder="1" applyAlignment="1">
      <alignment horizontal="center" vertical="center"/>
    </xf>
    <xf numFmtId="187" fontId="2" fillId="15" borderId="10" xfId="0" applyNumberFormat="1" applyFont="1" applyFill="1" applyBorder="1" applyAlignment="1">
      <alignment horizontal="center" vertical="center"/>
    </xf>
    <xf numFmtId="188" fontId="2" fillId="15" borderId="10" xfId="0" applyNumberFormat="1" applyFont="1" applyFill="1" applyBorder="1" applyAlignment="1">
      <alignment horizontal="center" vertical="center"/>
    </xf>
    <xf numFmtId="0" fontId="21" fillId="15" borderId="5" xfId="0" applyFont="1" applyFill="1" applyBorder="1" applyAlignment="1">
      <alignment horizontal="center"/>
    </xf>
    <xf numFmtId="0" fontId="66" fillId="0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89" fontId="67" fillId="15" borderId="2" xfId="0" applyNumberFormat="1" applyFont="1" applyFill="1" applyBorder="1" applyAlignment="1">
      <alignment horizontal="center"/>
    </xf>
    <xf numFmtId="189" fontId="23" fillId="0" borderId="2" xfId="0" applyNumberFormat="1" applyFont="1" applyBorder="1" applyAlignment="1">
      <alignment horizontal="center"/>
    </xf>
    <xf numFmtId="189" fontId="26" fillId="15" borderId="2" xfId="0" applyNumberFormat="1" applyFont="1" applyFill="1" applyBorder="1" applyAlignment="1">
      <alignment horizontal="center"/>
    </xf>
    <xf numFmtId="0" fontId="30" fillId="0" borderId="2" xfId="0" applyFont="1" applyBorder="1"/>
    <xf numFmtId="189" fontId="21" fillId="15" borderId="2" xfId="0" applyNumberFormat="1" applyFont="1" applyFill="1" applyBorder="1" applyAlignment="1">
      <alignment horizontal="center"/>
    </xf>
    <xf numFmtId="189" fontId="68" fillId="15" borderId="2" xfId="0" applyNumberFormat="1" applyFont="1" applyFill="1" applyBorder="1" applyAlignment="1">
      <alignment horizontal="center"/>
    </xf>
    <xf numFmtId="0" fontId="35" fillId="32" borderId="13" xfId="0" applyFont="1" applyFill="1" applyBorder="1" applyAlignment="1">
      <alignment horizontal="center" vertical="center"/>
    </xf>
    <xf numFmtId="0" fontId="35" fillId="32" borderId="14" xfId="0" applyFont="1" applyFill="1" applyBorder="1" applyAlignment="1">
      <alignment horizontal="center" vertical="center"/>
    </xf>
    <xf numFmtId="0" fontId="35" fillId="3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15" borderId="3" xfId="0" applyFont="1" applyFill="1" applyBorder="1" applyAlignment="1">
      <alignment horizontal="center" vertical="center" wrapText="1"/>
    </xf>
    <xf numFmtId="0" fontId="11" fillId="15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5" borderId="10" xfId="0" applyFont="1" applyFill="1" applyBorder="1" applyAlignment="1">
      <alignment horizontal="center" vertical="center" wrapText="1"/>
    </xf>
    <xf numFmtId="0" fontId="2" fillId="35" borderId="5" xfId="0" applyFont="1" applyFill="1" applyBorder="1" applyAlignment="1">
      <alignment horizontal="center" vertical="center" wrapText="1"/>
    </xf>
    <xf numFmtId="0" fontId="11" fillId="35" borderId="10" xfId="0" applyFont="1" applyFill="1" applyBorder="1" applyAlignment="1">
      <alignment horizontal="center"/>
    </xf>
    <xf numFmtId="0" fontId="11" fillId="35" borderId="5" xfId="0" applyFont="1" applyFill="1" applyBorder="1" applyAlignment="1">
      <alignment horizontal="center"/>
    </xf>
    <xf numFmtId="0" fontId="39" fillId="38" borderId="13" xfId="0" applyFont="1" applyFill="1" applyBorder="1" applyAlignment="1">
      <alignment horizontal="center" vertical="center"/>
    </xf>
    <xf numFmtId="0" fontId="39" fillId="38" borderId="14" xfId="0" applyFont="1" applyFill="1" applyBorder="1" applyAlignment="1">
      <alignment horizontal="center" vertical="center"/>
    </xf>
    <xf numFmtId="0" fontId="39" fillId="38" borderId="11" xfId="0" applyFont="1" applyFill="1" applyBorder="1" applyAlignment="1">
      <alignment horizontal="center" vertical="center"/>
    </xf>
    <xf numFmtId="0" fontId="39" fillId="38" borderId="15" xfId="0" applyFont="1" applyFill="1" applyBorder="1" applyAlignment="1">
      <alignment horizontal="center" vertical="center"/>
    </xf>
    <xf numFmtId="0" fontId="39" fillId="38" borderId="0" xfId="0" applyFont="1" applyFill="1" applyBorder="1" applyAlignment="1">
      <alignment horizontal="center" vertical="center"/>
    </xf>
    <xf numFmtId="0" fontId="39" fillId="38" borderId="16" xfId="0" applyFont="1" applyFill="1" applyBorder="1" applyAlignment="1">
      <alignment horizontal="center" vertical="center"/>
    </xf>
    <xf numFmtId="0" fontId="39" fillId="38" borderId="0" xfId="0" applyFont="1" applyFill="1" applyAlignment="1">
      <alignment horizontal="center" vertical="center"/>
    </xf>
    <xf numFmtId="0" fontId="11" fillId="15" borderId="13" xfId="0" applyFont="1" applyFill="1" applyBorder="1" applyAlignment="1">
      <alignment horizontal="center" vertical="center" wrapText="1"/>
    </xf>
    <xf numFmtId="0" fontId="11" fillId="15" borderId="11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11" fillId="15" borderId="9" xfId="0" applyFont="1" applyFill="1" applyBorder="1" applyAlignment="1">
      <alignment horizontal="center" vertical="center" wrapText="1"/>
    </xf>
    <xf numFmtId="0" fontId="37" fillId="27" borderId="2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11" fillId="35" borderId="10" xfId="0" applyFont="1" applyFill="1" applyBorder="1" applyAlignment="1">
      <alignment horizontal="left" vertical="center" wrapText="1"/>
    </xf>
    <xf numFmtId="0" fontId="11" fillId="35" borderId="5" xfId="0" applyFont="1" applyFill="1" applyBorder="1" applyAlignment="1">
      <alignment horizontal="left" vertical="center" wrapText="1"/>
    </xf>
    <xf numFmtId="0" fontId="28" fillId="20" borderId="13" xfId="0" applyFont="1" applyFill="1" applyBorder="1" applyAlignment="1">
      <alignment horizontal="center"/>
    </xf>
    <xf numFmtId="0" fontId="28" fillId="20" borderId="14" xfId="0" applyFont="1" applyFill="1" applyBorder="1" applyAlignment="1">
      <alignment horizontal="center"/>
    </xf>
    <xf numFmtId="0" fontId="28" fillId="20" borderId="11" xfId="0" applyFont="1" applyFill="1" applyBorder="1" applyAlignment="1">
      <alignment horizontal="center"/>
    </xf>
    <xf numFmtId="0" fontId="28" fillId="20" borderId="7" xfId="0" applyFont="1" applyFill="1" applyBorder="1" applyAlignment="1">
      <alignment horizontal="center"/>
    </xf>
    <xf numFmtId="0" fontId="28" fillId="20" borderId="1" xfId="0" applyFont="1" applyFill="1" applyBorder="1" applyAlignment="1">
      <alignment horizontal="center"/>
    </xf>
    <xf numFmtId="0" fontId="28" fillId="20" borderId="9" xfId="0" applyFont="1" applyFill="1" applyBorder="1" applyAlignment="1">
      <alignment horizontal="center"/>
    </xf>
    <xf numFmtId="0" fontId="16" fillId="10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17" borderId="3" xfId="0" applyFont="1" applyFill="1" applyBorder="1" applyAlignment="1">
      <alignment horizontal="center"/>
    </xf>
    <xf numFmtId="0" fontId="2" fillId="17" borderId="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10" borderId="0" xfId="0" applyFont="1" applyFill="1" applyAlignment="1">
      <alignment horizontal="center" vertical="center"/>
    </xf>
    <xf numFmtId="0" fontId="4" fillId="7" borderId="2" xfId="0" applyFont="1" applyFill="1" applyBorder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colors>
    <mruColors>
      <color rgb="FFFF6600"/>
      <color rgb="FF00FFFF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th-TH" sz="1000" b="0" i="0" u="none" strike="noStrike" kern="1200" baseline="0">
                <a:solidFill>
                  <a:srgbClr val="000000"/>
                </a:solidFill>
                <a:latin typeface="Tahoma" panose="020B0604030504040204"/>
                <a:ea typeface="Tahoma" panose="020B0604030504040204"/>
                <a:cs typeface="Tahoma" panose="020B0604030504040204"/>
              </a:defRPr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 New" panose="02020603050405020304"/>
                <a:cs typeface="Angsana New" panose="02020603050405020304"/>
              </a:rPr>
              <a:t>ร้อยละจำนวนนักเรียนบ้านเมืองกาญจน์จำแนกตามหมู่บ้าน</a:t>
            </a:r>
          </a:p>
          <a:p>
            <a:pPr>
              <a:defRPr lang="th-TH" sz="1000" b="0" i="0" u="none" strike="noStrike" kern="1200" baseline="0">
                <a:solidFill>
                  <a:srgbClr val="000000"/>
                </a:solidFill>
                <a:latin typeface="Tahoma" panose="020B0604030504040204"/>
                <a:ea typeface="Tahoma" panose="020B0604030504040204"/>
                <a:cs typeface="Tahoma" panose="020B0604030504040204"/>
              </a:defRPr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 New" panose="02020603050405020304"/>
                <a:cs typeface="Angsana New" panose="02020603050405020304"/>
              </a:rPr>
              <a:t>ภาคเรียนที่ 1    ปีการศึกษา 2562</a:t>
            </a:r>
          </a:p>
        </c:rich>
      </c:tx>
      <c:layout>
        <c:manualLayout>
          <c:xMode val="edge"/>
          <c:yMode val="edge"/>
          <c:x val="0.273849871686762"/>
          <c:y val="8.4386194396710197E-3"/>
        </c:manualLayout>
      </c:layout>
      <c:overlay val="0"/>
      <c:spPr>
        <a:solidFill>
          <a:schemeClr val="accent2">
            <a:lumMod val="40000"/>
            <a:lumOff val="60000"/>
          </a:schemeClr>
        </a:solidFill>
        <a:ln>
          <a:solidFill>
            <a:schemeClr val="tx1"/>
          </a:solidFill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670455928108303E-2"/>
          <c:y val="0.24033659758829601"/>
          <c:w val="0.929576899334284"/>
          <c:h val="0.48631897615169101"/>
        </c:manualLayout>
      </c:layout>
      <c:pie3D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 w="15875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 contourW="15875">
                <a:contourClr>
                  <a:sysClr val="windowText" lastClr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15875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 contourW="15875">
                <a:contourClr>
                  <a:sysClr val="windowText" lastClr="000000"/>
                </a:contourClr>
              </a:sp3d>
            </c:spPr>
          </c:dPt>
          <c:dPt>
            <c:idx val="2"/>
            <c:bubble3D val="0"/>
            <c:spPr>
              <a:solidFill>
                <a:srgbClr val="00B050"/>
              </a:solidFill>
              <a:ln w="15875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 contourW="15875">
                <a:contourClr>
                  <a:sysClr val="windowText" lastClr="000000"/>
                </a:contourClr>
              </a:sp3d>
            </c:spPr>
          </c:dPt>
          <c:dPt>
            <c:idx val="3"/>
            <c:bubble3D val="0"/>
            <c:spPr>
              <a:solidFill>
                <a:srgbClr val="FFCCFF"/>
              </a:solidFill>
              <a:ln w="15875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 contourW="15875">
                <a:contourClr>
                  <a:sysClr val="windowText" lastClr="000000"/>
                </a:contourClr>
              </a:sp3d>
            </c:spPr>
          </c:dPt>
          <c:dPt>
            <c:idx val="4"/>
            <c:bubble3D val="0"/>
            <c:spPr>
              <a:solidFill>
                <a:srgbClr val="002060"/>
              </a:solidFill>
              <a:ln w="15875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 contourW="15875">
                <a:contourClr>
                  <a:sysClr val="windowText" lastClr="000000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15875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 contourW="15875">
                <a:contourClr>
                  <a:sysClr val="windowText" lastClr="000000"/>
                </a:contourClr>
              </a:sp3d>
            </c:spPr>
          </c:dPt>
          <c:dPt>
            <c:idx val="6"/>
            <c:bubble3D val="0"/>
            <c:spPr>
              <a:solidFill>
                <a:srgbClr val="FFFF00"/>
              </a:solidFill>
              <a:ln w="15875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 contourW="15875">
                <a:contourClr>
                  <a:sysClr val="windowText" lastClr="000000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5875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 contourW="15875">
                <a:contourClr>
                  <a:sysClr val="windowText" lastClr="000000"/>
                </a:contourClr>
              </a:sp3d>
            </c:spPr>
          </c:dPt>
          <c:dPt>
            <c:idx val="8"/>
            <c:bubble3D val="0"/>
            <c:spPr>
              <a:solidFill>
                <a:srgbClr val="CC00FF"/>
              </a:solidFill>
              <a:ln w="15875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 contourW="15875">
                <a:contourClr>
                  <a:sysClr val="windowText" lastClr="000000"/>
                </a:contourClr>
              </a:sp3d>
            </c:spPr>
          </c:dPt>
          <c:dPt>
            <c:idx val="9"/>
            <c:bubble3D val="0"/>
            <c:spPr>
              <a:solidFill>
                <a:srgbClr val="00FFFF"/>
              </a:solidFill>
              <a:ln w="15875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 contourW="15875">
                <a:contourClr>
                  <a:sysClr val="windowText" lastClr="000000"/>
                </a:contourClr>
              </a:sp3d>
            </c:spPr>
          </c:dPt>
          <c:dLbls>
            <c:dLbl>
              <c:idx val="0"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th-TH" sz="1000" b="0" i="0" u="none" strike="noStrike" kern="1200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defRPr>
                    </a:pPr>
                    <a:r>
                      <a:rPr lang="en-US" sz="800" b="1" i="0" u="none" strike="noStrike" baseline="0">
                        <a:solidFill>
                          <a:srgbClr val="000000"/>
                        </a:solidFill>
                        <a:latin typeface="Calibri" panose="020F0502020204030204"/>
                      </a:rPr>
                      <a:t>[VALUE][VALU</a:t>
                    </a:r>
                    <a:r>
                      <a:rPr lang="en-US" sz="800" b="1" i="0" u="none" strike="noStrike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rPr>
                      <a:t>[</a:t>
                    </a:r>
                    <a:r>
                      <a:rPr lang="th-TH" sz="800" b="1" i="0" u="none" strike="noStrike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rPr>
                      <a:t>เปอร์เซ็นต์]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th-TH" sz="1000" b="0" i="0" u="none" strike="noStrike" kern="1200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defRPr>
                    </a:pPr>
                    <a:r>
                      <a:rPr lang="en-US" sz="800" b="1" i="0" u="none" strike="noStrike" baseline="0">
                        <a:solidFill>
                          <a:srgbClr val="000000"/>
                        </a:solidFill>
                        <a:latin typeface="Calibri" panose="020F0502020204030204"/>
                      </a:rPr>
                      <a:t>[VALUE][VALU</a:t>
                    </a:r>
                    <a:r>
                      <a:rPr lang="en-US" sz="800" b="1" i="0" u="none" strike="noStrike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rPr>
                      <a:t>[</a:t>
                    </a:r>
                    <a:r>
                      <a:rPr lang="th-TH" sz="800" b="1" i="0" u="none" strike="noStrike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rPr>
                      <a:t>เปอร์เซ็นต์]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th-TH" sz="1000" b="0" i="0" u="none" strike="noStrike" kern="1200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defRPr>
                    </a:pPr>
                    <a:r>
                      <a:rPr lang="en-US" sz="800" b="1" i="0" u="none" strike="noStrike" baseline="0">
                        <a:solidFill>
                          <a:srgbClr val="000000"/>
                        </a:solidFill>
                        <a:latin typeface="Calibri" panose="020F0502020204030204"/>
                      </a:rPr>
                      <a:t>[VALUE][VALU</a:t>
                    </a:r>
                    <a:r>
                      <a:rPr lang="en-US" sz="800" b="1" i="0" u="none" strike="noStrike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rPr>
                      <a:t>[</a:t>
                    </a:r>
                    <a:r>
                      <a:rPr lang="th-TH" sz="800" b="1" i="0" u="none" strike="noStrike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rPr>
                      <a:t>เปอร์เซ็นต์]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th-TH" sz="1000" b="0" i="0" u="none" strike="noStrike" kern="1200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defRPr>
                    </a:pPr>
                    <a:r>
                      <a:rPr lang="en-US" sz="800" b="1" i="0" u="none" strike="noStrike" baseline="0">
                        <a:solidFill>
                          <a:srgbClr val="000000"/>
                        </a:solidFill>
                        <a:latin typeface="Calibri" panose="020F0502020204030204"/>
                      </a:rPr>
                      <a:t>[VALUE][VALU</a:t>
                    </a:r>
                    <a:r>
                      <a:rPr lang="en-US" sz="800" b="1" i="0" u="none" strike="noStrike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rPr>
                      <a:t>[</a:t>
                    </a:r>
                    <a:r>
                      <a:rPr lang="th-TH" sz="800" b="1" i="0" u="none" strike="noStrike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rPr>
                      <a:t>เปอร์เซ็นต์]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0198260013262298E-3"/>
                  <c:y val="-2.4450973479061399E-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th-TH" sz="1000" b="0" i="0" u="none" strike="noStrike" kern="1200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defRPr>
                    </a:pPr>
                    <a:r>
                      <a:rPr lang="en-US" sz="800" b="1" i="0" u="none" strike="noStrike" baseline="0">
                        <a:solidFill>
                          <a:srgbClr val="000000"/>
                        </a:solidFill>
                        <a:latin typeface="Calibri" panose="020F0502020204030204"/>
                      </a:rPr>
                      <a:t>[VALUE][VALU</a:t>
                    </a:r>
                    <a:r>
                      <a:rPr lang="en-US" sz="800" b="1" i="0" u="none" strike="noStrike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rPr>
                      <a:t>[</a:t>
                    </a:r>
                    <a:r>
                      <a:rPr lang="th-TH" sz="800" b="1" i="0" u="none" strike="noStrike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rPr>
                      <a:t>เปอร์เซ็นต์]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3116410751228E-2"/>
                  <c:y val="-8.5606925999921604E-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th-TH" sz="1000" b="0" i="0" u="none" strike="noStrike" kern="1200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defRPr>
                    </a:pPr>
                    <a:r>
                      <a:rPr lang="en-US" sz="800" b="1" i="0" u="none" strike="noStrike" baseline="0">
                        <a:solidFill>
                          <a:srgbClr val="000000"/>
                        </a:solidFill>
                        <a:latin typeface="Calibri" panose="020F0502020204030204"/>
                      </a:rPr>
                      <a:t>[VALUE][VALU</a:t>
                    </a:r>
                    <a:r>
                      <a:rPr lang="en-US" sz="800" b="1" i="0" u="none" strike="noStrike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rPr>
                      <a:t>[</a:t>
                    </a:r>
                    <a:r>
                      <a:rPr lang="th-TH" sz="800" b="1" i="0" u="none" strike="noStrike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rPr>
                      <a:t>เปอร์เซ็นต์]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th-TH" sz="1000" b="0" i="0" u="none" strike="noStrike" kern="1200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defRPr>
                    </a:pPr>
                    <a:r>
                      <a:rPr lang="en-US" sz="800" b="1" i="0" u="none" strike="noStrike" baseline="0">
                        <a:solidFill>
                          <a:srgbClr val="000000"/>
                        </a:solidFill>
                        <a:latin typeface="Calibri" panose="020F0502020204030204"/>
                      </a:rPr>
                      <a:t>[VALUE][VAL</a:t>
                    </a:r>
                    <a:r>
                      <a:rPr lang="en-US" sz="800" b="1" i="0" u="none" strike="noStrike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rPr>
                      <a:t>[</a:t>
                    </a:r>
                    <a:r>
                      <a:rPr lang="th-TH" sz="800" b="1" i="0" u="none" strike="noStrike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rPr>
                      <a:t>เปอร์เซ็นต์]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77480632621376E-2"/>
                  <c:y val="-2.58549770830848E-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th-TH" sz="1000" b="0" i="0" u="none" strike="noStrike" kern="1200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defRPr>
                    </a:pPr>
                    <a:r>
                      <a:rPr lang="en-US" sz="800" b="1" i="0" u="none" strike="noStrike" baseline="0">
                        <a:solidFill>
                          <a:srgbClr val="000000"/>
                        </a:solidFill>
                        <a:latin typeface="Calibri" panose="020F0502020204030204"/>
                      </a:rPr>
                      <a:t>[VALUE][VALU</a:t>
                    </a:r>
                    <a:r>
                      <a:rPr lang="en-US" sz="800" b="1" i="0" u="none" strike="noStrike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rPr>
                      <a:t>[</a:t>
                    </a:r>
                    <a:r>
                      <a:rPr lang="th-TH" sz="800" b="1" i="0" u="none" strike="noStrike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rPr>
                      <a:t>เปอร์เซ็นต์]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50632343423033E-2"/>
                  <c:y val="1.5944215928232901E-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th-TH" sz="1000" b="0" i="0" u="none" strike="noStrike" kern="1200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defRPr>
                    </a:pPr>
                    <a:r>
                      <a:rPr lang="en-US" sz="800" b="1" i="0" u="none" strike="noStrike" baseline="0">
                        <a:solidFill>
                          <a:srgbClr val="000000"/>
                        </a:solidFill>
                        <a:latin typeface="Calibri" panose="020F0502020204030204"/>
                      </a:rPr>
                      <a:t>[VALUE][VALU</a:t>
                    </a:r>
                    <a:r>
                      <a:rPr lang="en-US" sz="800" b="1" i="0" u="none" strike="noStrike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rPr>
                      <a:t>[</a:t>
                    </a:r>
                    <a:r>
                      <a:rPr lang="th-TH" sz="800" b="1" i="0" u="none" strike="noStrike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rPr>
                      <a:t>เปอร์เซ็นต์]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8058378103644798E-2"/>
                  <c:y val="4.9669761429075102E-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th-TH" sz="1000" b="0" i="0" u="none" strike="noStrike" kern="1200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defRPr>
                    </a:pPr>
                    <a:r>
                      <a:rPr lang="en-US" sz="800" b="1" i="0" u="none" strike="noStrike" baseline="0">
                        <a:solidFill>
                          <a:srgbClr val="000000"/>
                        </a:solidFill>
                        <a:latin typeface="Calibri" panose="020F0502020204030204"/>
                      </a:rPr>
                      <a:t>[VALUE][VALU</a:t>
                    </a:r>
                    <a:r>
                      <a:rPr lang="en-US" sz="800" b="1" i="0" u="none" strike="noStrike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rPr>
                      <a:t>[</a:t>
                    </a:r>
                    <a:r>
                      <a:rPr lang="th-TH" sz="800" b="1" i="0" u="none" strike="noStrike" baseline="0">
                        <a:solidFill>
                          <a:srgbClr val="000000"/>
                        </a:solidFill>
                        <a:latin typeface="Tahoma" panose="020B0604030504040204"/>
                        <a:ea typeface="Tahoma" panose="020B0604030504040204"/>
                        <a:cs typeface="Tahoma" panose="020B0604030504040204"/>
                      </a:rPr>
                      <a:t>เปอร์เซ็นต์]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th-TH" sz="800" b="1" i="0" u="none" strike="noStrike" kern="1200" baseline="0">
                    <a:solidFill>
                      <a:srgbClr val="000000"/>
                    </a:solidFill>
                    <a:latin typeface="Tahoma" panose="020B0604030504040204"/>
                    <a:ea typeface="Tahoma" panose="020B0604030504040204"/>
                    <a:cs typeface="Tahoma" panose="020B0604030504040204"/>
                  </a:defRPr>
                </a:pPr>
                <a:endParaRPr lang="th-TH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แยกตามบ้าน!$B$29:$K$29</c:f>
              <c:strCache>
                <c:ptCount val="10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ใหม่เจริญ</c:v>
                </c:pt>
                <c:pt idx="5">
                  <c:v>ห้วยสา</c:v>
                </c:pt>
                <c:pt idx="6">
                  <c:v>ธารทอง</c:v>
                </c:pt>
                <c:pt idx="7">
                  <c:v>ห้วยตุ๊</c:v>
                </c:pt>
                <c:pt idx="8">
                  <c:v>กิ่วกาญจน์</c:v>
                </c:pt>
                <c:pt idx="9">
                  <c:v>กิ่วดอยหลวง</c:v>
                </c:pt>
              </c:strCache>
            </c:strRef>
          </c:cat>
          <c:val>
            <c:numRef>
              <c:f>แยกตามบ้าน!$B$28:$K$28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284428285129199E-2"/>
          <c:y val="0.74313575623893902"/>
          <c:w val="0.880160911735824"/>
          <c:h val="0.20245094770319799"/>
        </c:manualLayout>
      </c:layout>
      <c:overlay val="0"/>
      <c:spPr>
        <a:solidFill>
          <a:schemeClr val="accent6">
            <a:lumMod val="40000"/>
            <a:lumOff val="60000"/>
          </a:schemeClr>
        </a:solidFill>
        <a:ln w="3175">
          <a:solidFill>
            <a:schemeClr val="tx1"/>
          </a:solidFill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th-TH" sz="1180" b="1" i="0" u="none" strike="noStrike" kern="1200" baseline="0">
              <a:solidFill>
                <a:srgbClr val="000000"/>
              </a:solidFill>
              <a:latin typeface="Angsana New" panose="02020603050405020304"/>
              <a:ea typeface="Angsana New" panose="02020603050405020304"/>
              <a:cs typeface="Angsana New" panose="0202060305040502030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th-TH" sz="1000" b="0" i="0" u="none" strike="noStrike" baseline="0">
          <a:solidFill>
            <a:srgbClr val="000000"/>
          </a:solidFill>
          <a:latin typeface="Tahoma" panose="020B0604030504040204"/>
          <a:ea typeface="Tahoma" panose="020B0604030504040204"/>
          <a:cs typeface="Tahoma" panose="020B060403050404020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38099</xdr:rowOff>
    </xdr:from>
    <xdr:to>
      <xdr:col>0</xdr:col>
      <xdr:colOff>581025</xdr:colOff>
      <xdr:row>2</xdr:row>
      <xdr:rowOff>176596</xdr:rowOff>
    </xdr:to>
    <xdr:pic>
      <xdr:nvPicPr>
        <xdr:cNvPr id="2" name="Picture 5" descr="E:\1.เส้นสายฯ\1.งานออกแบบ\โลโก ร.ร\logo25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0" y="408940"/>
          <a:ext cx="390525" cy="405765"/>
        </a:xfrm>
        <a:prstGeom prst="rect">
          <a:avLst/>
        </a:prstGeom>
        <a:noFill/>
        <a:effectLst>
          <a:glow rad="63500">
            <a:schemeClr val="bg1"/>
          </a:glo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58519</xdr:colOff>
      <xdr:row>1</xdr:row>
      <xdr:rowOff>132292</xdr:rowOff>
    </xdr:from>
    <xdr:ext cx="2151883" cy="402166"/>
    <xdr:sp macro="" textlink="">
      <xdr:nvSpPr>
        <xdr:cNvPr id="3" name="สี่เหลี่ยมผืนผ้า 2"/>
        <xdr:cNvSpPr/>
      </xdr:nvSpPr>
      <xdr:spPr>
        <a:xfrm>
          <a:off x="1478765" y="506488"/>
          <a:ext cx="2151883" cy="402166"/>
        </a:xfrm>
        <a:prstGeom prst="rect">
          <a:avLst/>
        </a:prstGeom>
        <a:solidFill>
          <a:srgbClr val="FFCCFF"/>
        </a:solidFill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>
            <a:lnSpc>
              <a:spcPts val="2700"/>
            </a:lnSpc>
          </a:pPr>
          <a:r>
            <a:rPr lang="th-TH" sz="2400" b="1" cap="none" spc="50">
              <a:ln w="11430"/>
              <a:solidFill>
                <a:sysClr val="windowText" lastClr="000000"/>
              </a:solidFill>
              <a:effectLst>
                <a:glow rad="63500">
                  <a:schemeClr val="accent1">
                    <a:alpha val="40000"/>
                  </a:schemeClr>
                </a:glow>
                <a:outerShdw dist="50800" dir="5400000" algn="tl" rotWithShape="0">
                  <a:schemeClr val="tx1"/>
                </a:outerShdw>
              </a:effectLst>
              <a:latin typeface="TH Sarabun New" panose="020B0500040200020003" pitchFamily="34" charset="-34"/>
              <a:cs typeface="TH Sarabun New" panose="020B0500040200020003" pitchFamily="34" charset="-34"/>
            </a:rPr>
            <a:t>ปี</a:t>
          </a:r>
          <a:r>
            <a:rPr lang="th-TH" sz="2000" b="1" cap="none" spc="50">
              <a:ln w="11430"/>
              <a:solidFill>
                <a:sysClr val="windowText" lastClr="000000"/>
              </a:solidFill>
              <a:effectLst>
                <a:glow rad="63500">
                  <a:schemeClr val="accent1">
                    <a:alpha val="40000"/>
                  </a:schemeClr>
                </a:glow>
                <a:outerShdw dist="50800" dir="5400000" algn="tl" rotWithShape="0">
                  <a:schemeClr val="tx1"/>
                </a:outerShdw>
              </a:effectLst>
              <a:latin typeface="AngsanaUPC" panose="02020603050405020304" pitchFamily="18" charset="-34"/>
              <a:cs typeface="AngsanaUPC" panose="02020603050405020304" pitchFamily="18" charset="-34"/>
            </a:rPr>
            <a:t>การศึกษา</a:t>
          </a:r>
          <a:r>
            <a:rPr lang="th-TH" sz="2400" b="1" cap="none" spc="50">
              <a:ln w="11430"/>
              <a:solidFill>
                <a:sysClr val="windowText" lastClr="000000"/>
              </a:solidFill>
              <a:effectLst>
                <a:glow rad="63500">
                  <a:schemeClr val="accent1">
                    <a:alpha val="40000"/>
                  </a:schemeClr>
                </a:glow>
                <a:outerShdw dist="50800" dir="5400000" algn="tl" rotWithShape="0">
                  <a:schemeClr val="tx1"/>
                </a:outerShdw>
              </a:effectLst>
              <a:latin typeface="TH Sarabun New" panose="020B0500040200020003" pitchFamily="34" charset="-34"/>
              <a:cs typeface="TH Sarabun New" panose="020B0500040200020003" pitchFamily="34" charset="-34"/>
            </a:rPr>
            <a:t> 256</a:t>
          </a:r>
          <a:r>
            <a:rPr lang="en-US" sz="2400" b="1" cap="none" spc="50">
              <a:ln w="11430"/>
              <a:solidFill>
                <a:sysClr val="windowText" lastClr="000000"/>
              </a:solidFill>
              <a:effectLst>
                <a:glow rad="63500">
                  <a:schemeClr val="accent1">
                    <a:alpha val="40000"/>
                  </a:schemeClr>
                </a:glow>
                <a:outerShdw dist="50800" dir="5400000" algn="tl" rotWithShape="0">
                  <a:schemeClr val="tx1"/>
                </a:outerShdw>
              </a:effectLst>
              <a:latin typeface="TH Sarabun New" panose="020B0500040200020003" pitchFamily="34" charset="-34"/>
              <a:cs typeface="TH Sarabun New" panose="020B0500040200020003" pitchFamily="34" charset="-34"/>
            </a:rPr>
            <a:t>8</a:t>
          </a:r>
          <a:endParaRPr lang="th-TH" sz="2400" b="1" cap="none" spc="50">
            <a:ln w="11430"/>
            <a:solidFill>
              <a:sysClr val="windowText" lastClr="000000"/>
            </a:solidFill>
            <a:effectLst>
              <a:glow rad="63500">
                <a:schemeClr val="accent1">
                  <a:alpha val="40000"/>
                </a:schemeClr>
              </a:glow>
              <a:outerShdw dist="50800" dir="5400000" algn="tl" rotWithShape="0">
                <a:schemeClr val="tx1"/>
              </a:outerShdw>
            </a:effectLst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oneCellAnchor>
  <xdr:oneCellAnchor>
    <xdr:from>
      <xdr:col>0</xdr:col>
      <xdr:colOff>396838</xdr:colOff>
      <xdr:row>0</xdr:row>
      <xdr:rowOff>164571</xdr:rowOff>
    </xdr:from>
    <xdr:ext cx="6191250" cy="352425"/>
    <xdr:sp macro="" textlink="">
      <xdr:nvSpPr>
        <xdr:cNvPr id="4" name="สี่เหลี่ยมผืนผ้า 3"/>
        <xdr:cNvSpPr/>
      </xdr:nvSpPr>
      <xdr:spPr>
        <a:xfrm>
          <a:off x="396838" y="164571"/>
          <a:ext cx="6191250" cy="352425"/>
        </a:xfrm>
        <a:prstGeom prst="rect">
          <a:avLst/>
        </a:prstGeom>
        <a:noFill/>
        <a:effectLst>
          <a:outerShdw blurRad="736600" dist="50800" dir="5400000" algn="ctr" rotWithShape="0">
            <a:schemeClr val="bg1"/>
          </a:outerShdw>
        </a:effectLst>
      </xdr:spPr>
      <xdr:txBody>
        <a:bodyPr wrap="square" lIns="91440" tIns="45720" rIns="91440" bIns="45720" anchor="ctr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2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glow rad="76200">
                  <a:schemeClr val="bg1"/>
                </a:glow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ngsana New" panose="02020603050405020304" pitchFamily="18" charset="-34"/>
              <a:cs typeface="Angsana New" panose="02020603050405020304" pitchFamily="18" charset="-34"/>
            </a:rPr>
            <a:t>ข้อมูลนักเรียนโรงเรียนบ้านเมืองกาญจน์    สพป.เชียงราย เขต 4</a:t>
          </a:r>
        </a:p>
      </xdr:txBody>
    </xdr:sp>
    <xdr:clientData/>
  </xdr:oneCellAnchor>
  <xdr:oneCellAnchor>
    <xdr:from>
      <xdr:col>4</xdr:col>
      <xdr:colOff>261408</xdr:colOff>
      <xdr:row>1</xdr:row>
      <xdr:rowOff>62441</xdr:rowOff>
    </xdr:from>
    <xdr:ext cx="2219326" cy="485775"/>
    <xdr:sp macro="" textlink="">
      <xdr:nvSpPr>
        <xdr:cNvPr id="5" name="สี่เหลี่ยมผืนผ้า 4"/>
        <xdr:cNvSpPr/>
      </xdr:nvSpPr>
      <xdr:spPr>
        <a:xfrm>
          <a:off x="3775710" y="433705"/>
          <a:ext cx="2219325" cy="485775"/>
        </a:xfrm>
        <a:prstGeom prst="rect">
          <a:avLst/>
        </a:prstGeom>
        <a:solidFill>
          <a:srgbClr val="FFFF00"/>
        </a:solidFill>
      </xdr:spPr>
      <xdr:txBody>
        <a:bodyPr wrap="square" lIns="91440" tIns="45720" rIns="91440" bIns="45720">
          <a:noAutofit/>
        </a:bodyPr>
        <a:lstStyle/>
        <a:p>
          <a:pPr algn="ctr">
            <a:lnSpc>
              <a:spcPts val="1900"/>
            </a:lnSpc>
          </a:pPr>
          <a:r>
            <a:rPr lang="th-TH" sz="1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ngsanaUPC" panose="02020603050405020304" pitchFamily="18" charset="-34"/>
              <a:cs typeface="AngsanaUPC" panose="02020603050405020304" pitchFamily="18" charset="-34"/>
            </a:rPr>
            <a:t>นายวัลลภ ตลับทอง</a:t>
          </a:r>
        </a:p>
        <a:p>
          <a:pPr algn="ctr">
            <a:lnSpc>
              <a:spcPts val="1800"/>
            </a:lnSpc>
          </a:pPr>
          <a:r>
            <a:rPr lang="th-TH" sz="1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ngsanaUPC" panose="02020603050405020304" pitchFamily="18" charset="-34"/>
              <a:cs typeface="AngsanaUPC" panose="02020603050405020304" pitchFamily="18" charset="-34"/>
            </a:rPr>
            <a:t>ผู้อำนายการโรงเรียน</a:t>
          </a:r>
        </a:p>
      </xdr:txBody>
    </xdr:sp>
    <xdr:clientData/>
  </xdr:oneCellAnchor>
  <xdr:twoCellAnchor>
    <xdr:from>
      <xdr:col>0</xdr:col>
      <xdr:colOff>110066</xdr:colOff>
      <xdr:row>36</xdr:row>
      <xdr:rowOff>16934</xdr:rowOff>
    </xdr:from>
    <xdr:to>
      <xdr:col>3</xdr:col>
      <xdr:colOff>694266</xdr:colOff>
      <xdr:row>39</xdr:row>
      <xdr:rowOff>93134</xdr:rowOff>
    </xdr:to>
    <xdr:sp macro="" textlink="">
      <xdr:nvSpPr>
        <xdr:cNvPr id="1026" name="Text Box 2"/>
        <xdr:cNvSpPr txBox="1">
          <a:spLocks noChangeArrowheads="1"/>
        </xdr:cNvSpPr>
      </xdr:nvSpPr>
      <xdr:spPr>
        <a:xfrm>
          <a:off x="109855" y="8282305"/>
          <a:ext cx="3260725" cy="7200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th-TH" sz="2800" b="0" i="0" u="none" strike="noStrike" baseline="0">
              <a:solidFill>
                <a:srgbClr val="FF0000"/>
              </a:solidFill>
              <a:effectLst>
                <a:glow rad="101600">
                  <a:schemeClr val="bg1"/>
                </a:glow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LilyUPC" panose="020B0604020202020204" pitchFamily="34" charset="-34"/>
              <a:ea typeface="Tahoma" panose="020B0604030504040204"/>
              <a:cs typeface="LilyUPC" panose="020B0604020202020204" pitchFamily="34" charset="-34"/>
            </a:rPr>
            <a:t>ฉลาด  สะอาด  มารยาทดี    มีระเบียบ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1</xdr:col>
      <xdr:colOff>304800</xdr:colOff>
      <xdr:row>1</xdr:row>
      <xdr:rowOff>152400</xdr:rowOff>
    </xdr:to>
    <xdr:pic>
      <xdr:nvPicPr>
        <xdr:cNvPr id="54479" name="Picture 5" descr="E:\1.เส้นสายฯ\1.งานออกแบบ\โลโก ร.ร\logo25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1450" y="76200"/>
          <a:ext cx="371475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104775</xdr:rowOff>
    </xdr:from>
    <xdr:to>
      <xdr:col>2</xdr:col>
      <xdr:colOff>276225</xdr:colOff>
      <xdr:row>1</xdr:row>
      <xdr:rowOff>123825</xdr:rowOff>
    </xdr:to>
    <xdr:pic>
      <xdr:nvPicPr>
        <xdr:cNvPr id="229481" name="Picture 5" descr="E:\1.เส้นสายฯ\1.งานออกแบบ\โลโก ร.ร\logo25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5275" y="104775"/>
          <a:ext cx="57150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117534</xdr:colOff>
      <xdr:row>0</xdr:row>
      <xdr:rowOff>0</xdr:rowOff>
    </xdr:from>
    <xdr:to>
      <xdr:col>1</xdr:col>
      <xdr:colOff>260409</xdr:colOff>
      <xdr:row>1</xdr:row>
      <xdr:rowOff>76200</xdr:rowOff>
    </xdr:to>
    <xdr:pic>
      <xdr:nvPicPr>
        <xdr:cNvPr id="2" name="Picture 5" descr="E:\1.เส้นสายฯ\1.งานออกแบบ\โลโก ร.ร\logo25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475" y="0"/>
          <a:ext cx="3810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117534</xdr:colOff>
      <xdr:row>0</xdr:row>
      <xdr:rowOff>0</xdr:rowOff>
    </xdr:from>
    <xdr:to>
      <xdr:col>1</xdr:col>
      <xdr:colOff>260409</xdr:colOff>
      <xdr:row>1</xdr:row>
      <xdr:rowOff>76200</xdr:rowOff>
    </xdr:to>
    <xdr:pic>
      <xdr:nvPicPr>
        <xdr:cNvPr id="4318" name="Picture 5" descr="E:\1.เส้นสายฯ\1.งานออกแบบ\โลโก ร.ร\logo25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475" y="0"/>
          <a:ext cx="3810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66675</xdr:rowOff>
    </xdr:from>
    <xdr:to>
      <xdr:col>1</xdr:col>
      <xdr:colOff>314325</xdr:colOff>
      <xdr:row>1</xdr:row>
      <xdr:rowOff>152400</xdr:rowOff>
    </xdr:to>
    <xdr:pic>
      <xdr:nvPicPr>
        <xdr:cNvPr id="6366" name="Picture 5" descr="E:\1.เส้นสายฯ\1.งานออกแบบ\โลโก ร.ร\logo25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0975" y="66675"/>
          <a:ext cx="390525" cy="34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47625</xdr:rowOff>
    </xdr:from>
    <xdr:to>
      <xdr:col>2</xdr:col>
      <xdr:colOff>390525</xdr:colOff>
      <xdr:row>1</xdr:row>
      <xdr:rowOff>104775</xdr:rowOff>
    </xdr:to>
    <xdr:pic>
      <xdr:nvPicPr>
        <xdr:cNvPr id="8414" name="Picture 5" descr="E:\1.เส้นสายฯ\1.งานออกแบบ\โลโก ร.ร\logo25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61975" y="47625"/>
          <a:ext cx="390525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47625</xdr:rowOff>
    </xdr:from>
    <xdr:to>
      <xdr:col>2</xdr:col>
      <xdr:colOff>714375</xdr:colOff>
      <xdr:row>1</xdr:row>
      <xdr:rowOff>104775</xdr:rowOff>
    </xdr:to>
    <xdr:pic>
      <xdr:nvPicPr>
        <xdr:cNvPr id="2" name="Picture 5" descr="E:\1.เส้นสายฯ\1.งานออกแบบ\โลโก ร.ร\logo25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61975" y="47625"/>
          <a:ext cx="714375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47625</xdr:rowOff>
    </xdr:from>
    <xdr:to>
      <xdr:col>2</xdr:col>
      <xdr:colOff>295275</xdr:colOff>
      <xdr:row>1</xdr:row>
      <xdr:rowOff>123825</xdr:rowOff>
    </xdr:to>
    <xdr:pic>
      <xdr:nvPicPr>
        <xdr:cNvPr id="7832" name="Picture 5" descr="E:\1.เส้นสายฯ\1.งานออกแบบ\โลโก ร.ร\logo25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0" y="47625"/>
          <a:ext cx="3810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0</xdr:row>
      <xdr:rowOff>47625</xdr:rowOff>
    </xdr:from>
    <xdr:to>
      <xdr:col>2</xdr:col>
      <xdr:colOff>295275</xdr:colOff>
      <xdr:row>1</xdr:row>
      <xdr:rowOff>152400</xdr:rowOff>
    </xdr:to>
    <xdr:pic>
      <xdr:nvPicPr>
        <xdr:cNvPr id="7833" name="Picture 5" descr="E:\1.เส้นสายฯ\1.งานออกแบบ\โลโก ร.ร\logo25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0" y="47625"/>
          <a:ext cx="381000" cy="363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333375</xdr:colOff>
      <xdr:row>0</xdr:row>
      <xdr:rowOff>47625</xdr:rowOff>
    </xdr:from>
    <xdr:to>
      <xdr:col>2</xdr:col>
      <xdr:colOff>333375</xdr:colOff>
      <xdr:row>1</xdr:row>
      <xdr:rowOff>152400</xdr:rowOff>
    </xdr:to>
    <xdr:pic>
      <xdr:nvPicPr>
        <xdr:cNvPr id="7834" name="Picture 5" descr="E:\1.เส้นสายฯ\1.งานออกแบบ\โลโก ร.ร\logo25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2925" y="47625"/>
          <a:ext cx="447675" cy="363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85725</xdr:rowOff>
    </xdr:from>
    <xdr:to>
      <xdr:col>2</xdr:col>
      <xdr:colOff>171450</xdr:colOff>
      <xdr:row>1</xdr:row>
      <xdr:rowOff>219075</xdr:rowOff>
    </xdr:to>
    <xdr:pic>
      <xdr:nvPicPr>
        <xdr:cNvPr id="101562" name="Picture 5" descr="E:\1.เส้นสายฯ\1.งานออกแบบ\โลโก ร.ร\logo25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0025" y="85725"/>
          <a:ext cx="571500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28575</xdr:rowOff>
    </xdr:from>
    <xdr:to>
      <xdr:col>2</xdr:col>
      <xdr:colOff>171450</xdr:colOff>
      <xdr:row>1</xdr:row>
      <xdr:rowOff>161925</xdr:rowOff>
    </xdr:to>
    <xdr:pic>
      <xdr:nvPicPr>
        <xdr:cNvPr id="2" name="Picture 5" descr="E:\1.เส้นสายฯ\1.งานออกแบบ\โลโก ร.ร\logo25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9115" y="28575"/>
          <a:ext cx="438150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66675</xdr:rowOff>
    </xdr:from>
    <xdr:to>
      <xdr:col>11</xdr:col>
      <xdr:colOff>361950</xdr:colOff>
      <xdr:row>45</xdr:row>
      <xdr:rowOff>95250</xdr:rowOff>
    </xdr:to>
    <xdr:graphicFrame macro="">
      <xdr:nvGraphicFramePr>
        <xdr:cNvPr id="2270" name="แผนภูมิ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28575</xdr:rowOff>
    </xdr:from>
    <xdr:to>
      <xdr:col>2</xdr:col>
      <xdr:colOff>171450</xdr:colOff>
      <xdr:row>1</xdr:row>
      <xdr:rowOff>161925</xdr:rowOff>
    </xdr:to>
    <xdr:pic>
      <xdr:nvPicPr>
        <xdr:cNvPr id="9438" name="Picture 5" descr="E:\1.เส้นสายฯ\1.งานออกแบบ\โลโก ร.ร\logo25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9115" y="28575"/>
          <a:ext cx="438150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76200</xdr:rowOff>
    </xdr:from>
    <xdr:to>
      <xdr:col>1</xdr:col>
      <xdr:colOff>127635</xdr:colOff>
      <xdr:row>1</xdr:row>
      <xdr:rowOff>200025</xdr:rowOff>
    </xdr:to>
    <xdr:pic>
      <xdr:nvPicPr>
        <xdr:cNvPr id="12510" name="Picture 5" descr="E:\1.เส้นสายฯ\1.งานออกแบบ\โลโก ร.ร\logo25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400" y="76200"/>
          <a:ext cx="409575" cy="382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405539</xdr:colOff>
      <xdr:row>0</xdr:row>
      <xdr:rowOff>100416</xdr:rowOff>
    </xdr:from>
    <xdr:to>
      <xdr:col>2</xdr:col>
      <xdr:colOff>439603</xdr:colOff>
      <xdr:row>1</xdr:row>
      <xdr:rowOff>176616</xdr:rowOff>
    </xdr:to>
    <xdr:pic>
      <xdr:nvPicPr>
        <xdr:cNvPr id="2" name="Picture 5" descr="E:\1.เส้นสายฯ\1.งานออกแบบ\โลโก ร.ร\logo25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3664" y="100416"/>
          <a:ext cx="519839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405539</xdr:colOff>
      <xdr:row>0</xdr:row>
      <xdr:rowOff>100416</xdr:rowOff>
    </xdr:from>
    <xdr:to>
      <xdr:col>2</xdr:col>
      <xdr:colOff>439603</xdr:colOff>
      <xdr:row>1</xdr:row>
      <xdr:rowOff>176616</xdr:rowOff>
    </xdr:to>
    <xdr:pic>
      <xdr:nvPicPr>
        <xdr:cNvPr id="2" name="Picture 5" descr="E:\1.เส้นสายฯ\1.งานออกแบบ\โลโก ร.ร\logo25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3664" y="100416"/>
          <a:ext cx="519839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405539</xdr:colOff>
      <xdr:row>0</xdr:row>
      <xdr:rowOff>100416</xdr:rowOff>
    </xdr:from>
    <xdr:to>
      <xdr:col>2</xdr:col>
      <xdr:colOff>439603</xdr:colOff>
      <xdr:row>1</xdr:row>
      <xdr:rowOff>176616</xdr:rowOff>
    </xdr:to>
    <xdr:pic>
      <xdr:nvPicPr>
        <xdr:cNvPr id="2" name="Picture 5" descr="E:\1.เส้นสายฯ\1.งานออกแบบ\โลโก ร.ร\logo25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3664" y="100416"/>
          <a:ext cx="519839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405539</xdr:colOff>
      <xdr:row>0</xdr:row>
      <xdr:rowOff>100416</xdr:rowOff>
    </xdr:from>
    <xdr:to>
      <xdr:col>2</xdr:col>
      <xdr:colOff>439603</xdr:colOff>
      <xdr:row>1</xdr:row>
      <xdr:rowOff>176616</xdr:rowOff>
    </xdr:to>
    <xdr:pic>
      <xdr:nvPicPr>
        <xdr:cNvPr id="2" name="Picture 5" descr="E:\1.เส้นสายฯ\1.งานออกแบบ\โลโก ร.ร\logo25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3255" y="100330"/>
          <a:ext cx="520065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1</xdr:col>
      <xdr:colOff>447675</xdr:colOff>
      <xdr:row>1</xdr:row>
      <xdr:rowOff>152400</xdr:rowOff>
    </xdr:to>
    <xdr:pic>
      <xdr:nvPicPr>
        <xdr:cNvPr id="2" name="Picture 5" descr="E:\1.เส้นสายฯ\1.งานออกแบบ\โลโก ร.ร\logo25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1450" y="76200"/>
          <a:ext cx="5143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1</xdr:col>
      <xdr:colOff>447675</xdr:colOff>
      <xdr:row>1</xdr:row>
      <xdr:rowOff>152400</xdr:rowOff>
    </xdr:to>
    <xdr:pic>
      <xdr:nvPicPr>
        <xdr:cNvPr id="53455" name="Picture 5" descr="E:\1.เส้นสายฯ\1.งานออกแบบ\โลโก ร.ร\logo25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1450" y="76200"/>
          <a:ext cx="5143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1</xdr:col>
      <xdr:colOff>447675</xdr:colOff>
      <xdr:row>1</xdr:row>
      <xdr:rowOff>152400</xdr:rowOff>
    </xdr:to>
    <xdr:pic>
      <xdr:nvPicPr>
        <xdr:cNvPr id="2" name="Picture 5" descr="E:\1.เส้นสายฯ\1.งานออกแบบ\โลโก ร.ร\logo25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1450" y="76200"/>
          <a:ext cx="5143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588;&#3635;&#3609;&#3623;&#3609;&#3629;&#3634;&#3618;&#3640;&#3605;&#3656;&#3634;&#3591;&#3654;%20&#3649;&#3621;&#3632;&#3623;&#3633;&#3609;&#3648;&#3585;&#3625;&#3637;&#3618;&#3603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1;&#3637;&#3585;&#3634;&#3619;&#3624;&#3638;&#3585;&#3625;&#3634;2564/&#3623;&#3636;&#3594;&#3634;&#3585;&#3634;&#3619;/&#3619;&#3634;&#3618;&#3594;&#3639;&#3656;&#3629;&#3609;&#3633;&#3585;&#3648;&#3619;&#3637;&#3618;&#3609;/&#3588;&#3635;&#3609;&#3623;&#3609;&#3629;&#3634;&#3618;&#3640;&#3605;&#3656;&#3634;&#3591;&#3654;%20&#3649;&#3621;&#3632;&#3623;&#3633;&#3609;&#3648;&#3585;&#3625;&#3637;&#3618;&#3603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K2">
            <v>43639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K2">
            <v>43639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4"/>
  <sheetViews>
    <sheetView tabSelected="1" zoomScale="112" zoomScaleNormal="112" zoomScaleSheetLayoutView="70" zoomScalePageLayoutView="80" workbookViewId="0">
      <selection activeCell="H41" sqref="H41"/>
    </sheetView>
  </sheetViews>
  <sheetFormatPr defaultColWidth="9" defaultRowHeight="23.25"/>
  <cols>
    <col min="1" max="1" width="18.625" style="3" customWidth="1"/>
    <col min="2" max="2" width="8.625" style="3" customWidth="1"/>
    <col min="3" max="3" width="7.875" style="3" customWidth="1"/>
    <col min="4" max="4" width="11" style="3" customWidth="1"/>
    <col min="5" max="5" width="18.75" style="3" customWidth="1"/>
    <col min="6" max="6" width="17.75" style="3" customWidth="1"/>
    <col min="7" max="16384" width="9" style="3"/>
  </cols>
  <sheetData>
    <row r="1" spans="1:12" ht="29.25" customHeight="1">
      <c r="A1" s="551"/>
      <c r="B1" s="552"/>
      <c r="C1" s="552"/>
      <c r="D1" s="552"/>
      <c r="E1" s="552"/>
      <c r="F1" s="553"/>
    </row>
    <row r="2" spans="1:12" ht="21" customHeight="1">
      <c r="A2" s="350"/>
      <c r="B2" s="351"/>
      <c r="C2" s="351"/>
      <c r="D2" s="351"/>
      <c r="E2" s="351"/>
      <c r="F2" s="352"/>
    </row>
    <row r="3" spans="1:12" ht="23.25" customHeight="1">
      <c r="A3" s="353"/>
      <c r="B3" s="351"/>
      <c r="C3" s="351"/>
      <c r="D3" s="351"/>
      <c r="E3" s="351"/>
      <c r="F3" s="352"/>
    </row>
    <row r="4" spans="1:12" ht="19.899999999999999" customHeight="1">
      <c r="A4" s="554" t="s">
        <v>0</v>
      </c>
      <c r="B4" s="554" t="s">
        <v>1</v>
      </c>
      <c r="C4" s="554"/>
      <c r="D4" s="554"/>
      <c r="E4" s="575" t="s">
        <v>2</v>
      </c>
      <c r="F4" s="574" t="s">
        <v>3</v>
      </c>
    </row>
    <row r="5" spans="1:12" ht="17.45" customHeight="1">
      <c r="A5" s="554"/>
      <c r="B5" s="354" t="s">
        <v>4</v>
      </c>
      <c r="C5" s="354" t="s">
        <v>5</v>
      </c>
      <c r="D5" s="354" t="s">
        <v>6</v>
      </c>
      <c r="E5" s="576"/>
      <c r="F5" s="574"/>
    </row>
    <row r="6" spans="1:12" ht="17.45" customHeight="1">
      <c r="A6" s="355" t="s">
        <v>54</v>
      </c>
      <c r="B6" s="356">
        <v>9</v>
      </c>
      <c r="C6" s="356">
        <v>8</v>
      </c>
      <c r="D6" s="356">
        <f>SUM(B6:C6)</f>
        <v>17</v>
      </c>
      <c r="E6" s="357" t="s">
        <v>1185</v>
      </c>
      <c r="F6" s="333" t="s">
        <v>7</v>
      </c>
    </row>
    <row r="7" spans="1:12" ht="17.45" customHeight="1">
      <c r="A7" s="355" t="s">
        <v>55</v>
      </c>
      <c r="B7" s="356">
        <v>8</v>
      </c>
      <c r="C7" s="356">
        <v>7</v>
      </c>
      <c r="D7" s="356">
        <f>SUM(B7:C7)</f>
        <v>15</v>
      </c>
      <c r="E7" s="357" t="s">
        <v>1185</v>
      </c>
      <c r="F7" s="333" t="s">
        <v>7</v>
      </c>
    </row>
    <row r="8" spans="1:12" ht="16.899999999999999" customHeight="1">
      <c r="A8" s="355" t="s">
        <v>8</v>
      </c>
      <c r="B8" s="356">
        <v>13</v>
      </c>
      <c r="C8" s="356">
        <v>8</v>
      </c>
      <c r="D8" s="356">
        <f>SUM(B8:C8)</f>
        <v>21</v>
      </c>
      <c r="E8" s="357" t="s">
        <v>9</v>
      </c>
      <c r="F8" s="333" t="s">
        <v>7</v>
      </c>
      <c r="G8" s="461"/>
    </row>
    <row r="9" spans="1:12" ht="16.899999999999999" customHeight="1">
      <c r="A9" s="355" t="s">
        <v>56</v>
      </c>
      <c r="B9" s="356">
        <v>12</v>
      </c>
      <c r="C9" s="356">
        <v>8</v>
      </c>
      <c r="D9" s="356">
        <v>20</v>
      </c>
      <c r="E9" s="357" t="s">
        <v>1206</v>
      </c>
      <c r="F9" s="333" t="s">
        <v>7</v>
      </c>
    </row>
    <row r="10" spans="1:12" ht="16.899999999999999" customHeight="1">
      <c r="A10" s="358" t="s">
        <v>10</v>
      </c>
      <c r="B10" s="415">
        <f>SUM(B3:B9)</f>
        <v>42</v>
      </c>
      <c r="C10" s="414">
        <f>SUM(C3:C9)</f>
        <v>31</v>
      </c>
      <c r="D10" s="414">
        <f>SUM(D3:D9)</f>
        <v>73</v>
      </c>
      <c r="E10" s="555"/>
      <c r="F10" s="556"/>
      <c r="L10" s="102"/>
    </row>
    <row r="11" spans="1:12" ht="16.899999999999999" customHeight="1">
      <c r="A11" s="359" t="s">
        <v>1352</v>
      </c>
      <c r="B11" s="360">
        <v>16</v>
      </c>
      <c r="C11" s="360">
        <v>13</v>
      </c>
      <c r="D11" s="360">
        <f>SUM(B11:C11)</f>
        <v>29</v>
      </c>
      <c r="E11" s="361" t="s">
        <v>12</v>
      </c>
      <c r="F11" s="362" t="s">
        <v>13</v>
      </c>
      <c r="L11" s="102"/>
    </row>
    <row r="12" spans="1:12" ht="16.899999999999999" customHeight="1">
      <c r="A12" s="359" t="s">
        <v>15</v>
      </c>
      <c r="B12" s="360">
        <v>15</v>
      </c>
      <c r="C12" s="360">
        <v>8</v>
      </c>
      <c r="D12" s="360">
        <f t="shared" ref="D12:D14" si="0">SUM(B12:C12)</f>
        <v>23</v>
      </c>
      <c r="E12" s="363" t="s">
        <v>16</v>
      </c>
      <c r="F12" s="362" t="s">
        <v>13</v>
      </c>
      <c r="L12" s="102"/>
    </row>
    <row r="13" spans="1:12" ht="16.899999999999999" customHeight="1">
      <c r="A13" s="359" t="s">
        <v>17</v>
      </c>
      <c r="B13" s="360">
        <v>13</v>
      </c>
      <c r="C13" s="360">
        <v>12</v>
      </c>
      <c r="D13" s="360">
        <v>25</v>
      </c>
      <c r="E13" s="363" t="s">
        <v>1202</v>
      </c>
      <c r="F13" s="362" t="s">
        <v>13</v>
      </c>
      <c r="L13" s="102"/>
    </row>
    <row r="14" spans="1:12" ht="16.5" customHeight="1">
      <c r="A14" s="359" t="s">
        <v>18</v>
      </c>
      <c r="B14" s="360">
        <v>11</v>
      </c>
      <c r="C14" s="360">
        <v>8</v>
      </c>
      <c r="D14" s="360">
        <f t="shared" si="0"/>
        <v>19</v>
      </c>
      <c r="E14" s="366" t="s">
        <v>1332</v>
      </c>
      <c r="F14" s="362" t="s">
        <v>13</v>
      </c>
      <c r="L14" s="102"/>
    </row>
    <row r="15" spans="1:12" ht="16.5" customHeight="1">
      <c r="A15" s="364" t="s">
        <v>20</v>
      </c>
      <c r="B15" s="365">
        <v>9</v>
      </c>
      <c r="C15" s="365">
        <v>10</v>
      </c>
      <c r="D15" s="360">
        <v>19</v>
      </c>
      <c r="E15" s="366" t="s">
        <v>1332</v>
      </c>
      <c r="F15" s="362" t="s">
        <v>13</v>
      </c>
      <c r="L15" s="102"/>
    </row>
    <row r="16" spans="1:12" ht="16.899999999999999" customHeight="1">
      <c r="A16" s="367" t="s">
        <v>21</v>
      </c>
      <c r="B16" s="368">
        <f>SUM(B11:B15)</f>
        <v>64</v>
      </c>
      <c r="C16" s="368">
        <f>SUM(C11:C15)</f>
        <v>51</v>
      </c>
      <c r="D16" s="368">
        <f>SUM(D11:D15)</f>
        <v>115</v>
      </c>
      <c r="E16" s="555"/>
      <c r="F16" s="556"/>
    </row>
    <row r="17" spans="1:9" ht="16.899999999999999" customHeight="1">
      <c r="A17" s="369" t="s">
        <v>22</v>
      </c>
      <c r="B17" s="370">
        <v>10</v>
      </c>
      <c r="C17" s="370">
        <v>11</v>
      </c>
      <c r="D17" s="370">
        <v>21</v>
      </c>
      <c r="E17" s="371" t="s">
        <v>23</v>
      </c>
      <c r="F17" s="372" t="s">
        <v>24</v>
      </c>
      <c r="H17" s="373"/>
    </row>
    <row r="18" spans="1:9" ht="16.899999999999999" customHeight="1">
      <c r="A18" s="369" t="s">
        <v>1267</v>
      </c>
      <c r="B18" s="370">
        <v>12</v>
      </c>
      <c r="C18" s="370">
        <v>9</v>
      </c>
      <c r="D18" s="370">
        <v>21</v>
      </c>
      <c r="E18" s="371" t="s">
        <v>1321</v>
      </c>
      <c r="F18" s="372" t="s">
        <v>24</v>
      </c>
      <c r="G18" s="373"/>
      <c r="I18" s="373"/>
    </row>
    <row r="19" spans="1:9" ht="16.899999999999999" customHeight="1">
      <c r="A19" s="369" t="s">
        <v>1353</v>
      </c>
      <c r="B19" s="370">
        <v>16</v>
      </c>
      <c r="C19" s="370">
        <v>9</v>
      </c>
      <c r="D19" s="370">
        <v>25</v>
      </c>
      <c r="E19" s="371" t="s">
        <v>19</v>
      </c>
      <c r="F19" s="372" t="s">
        <v>24</v>
      </c>
    </row>
    <row r="20" spans="1:9" ht="16.899999999999999" customHeight="1">
      <c r="A20" s="369" t="s">
        <v>27</v>
      </c>
      <c r="B20" s="370">
        <v>8</v>
      </c>
      <c r="C20" s="370">
        <v>11</v>
      </c>
      <c r="D20" s="370">
        <v>19</v>
      </c>
      <c r="E20" s="371" t="s">
        <v>1322</v>
      </c>
      <c r="F20" s="372" t="s">
        <v>24</v>
      </c>
    </row>
    <row r="21" spans="1:9" ht="16.899999999999999" customHeight="1">
      <c r="A21" s="369" t="s">
        <v>28</v>
      </c>
      <c r="B21" s="370">
        <v>7</v>
      </c>
      <c r="C21" s="370">
        <v>10</v>
      </c>
      <c r="D21" s="370">
        <v>17</v>
      </c>
      <c r="E21" s="371" t="s">
        <v>29</v>
      </c>
      <c r="F21" s="372" t="s">
        <v>24</v>
      </c>
    </row>
    <row r="22" spans="1:9" ht="16.899999999999999" customHeight="1">
      <c r="A22" s="374" t="s">
        <v>30</v>
      </c>
      <c r="B22" s="374">
        <f>SUM(B17:B21)</f>
        <v>53</v>
      </c>
      <c r="C22" s="374">
        <f>SUM(C17:C21)</f>
        <v>50</v>
      </c>
      <c r="D22" s="374">
        <f>SUM(D17:D21)</f>
        <v>103</v>
      </c>
      <c r="E22" s="570"/>
      <c r="F22" s="571"/>
    </row>
    <row r="23" spans="1:9" ht="16.899999999999999" customHeight="1">
      <c r="A23" s="375" t="s">
        <v>31</v>
      </c>
      <c r="B23" s="376">
        <f>B16+B22</f>
        <v>117</v>
      </c>
      <c r="C23" s="376">
        <f>C16+C22</f>
        <v>101</v>
      </c>
      <c r="D23" s="376">
        <f>D16+D22</f>
        <v>218</v>
      </c>
      <c r="E23" s="572"/>
      <c r="F23" s="573"/>
    </row>
    <row r="24" spans="1:9" ht="16.899999999999999" customHeight="1">
      <c r="A24" s="559" t="s">
        <v>32</v>
      </c>
      <c r="B24" s="559">
        <v>13</v>
      </c>
      <c r="C24" s="559">
        <v>15</v>
      </c>
      <c r="D24" s="559">
        <v>28</v>
      </c>
      <c r="E24" s="577" t="s">
        <v>1305</v>
      </c>
      <c r="F24" s="561" t="s">
        <v>33</v>
      </c>
      <c r="H24" s="419"/>
    </row>
    <row r="25" spans="1:9" ht="16.899999999999999" customHeight="1">
      <c r="A25" s="560"/>
      <c r="B25" s="560"/>
      <c r="C25" s="560"/>
      <c r="D25" s="560"/>
      <c r="E25" s="578"/>
      <c r="F25" s="562"/>
      <c r="H25" s="420"/>
    </row>
    <row r="26" spans="1:9" ht="16.899999999999999" customHeight="1">
      <c r="A26" s="559" t="s">
        <v>34</v>
      </c>
      <c r="B26" s="559">
        <v>12</v>
      </c>
      <c r="C26" s="559">
        <v>12</v>
      </c>
      <c r="D26" s="559">
        <v>24</v>
      </c>
      <c r="E26" s="577" t="s">
        <v>39</v>
      </c>
      <c r="F26" s="561" t="s">
        <v>33</v>
      </c>
      <c r="H26" s="420"/>
    </row>
    <row r="27" spans="1:9" ht="16.899999999999999" customHeight="1">
      <c r="A27" s="560"/>
      <c r="B27" s="560"/>
      <c r="C27" s="560"/>
      <c r="D27" s="560"/>
      <c r="E27" s="578"/>
      <c r="F27" s="562"/>
      <c r="H27" s="419"/>
    </row>
    <row r="28" spans="1:9" ht="16.899999999999999" customHeight="1">
      <c r="A28" s="559" t="s">
        <v>35</v>
      </c>
      <c r="B28" s="559">
        <v>11</v>
      </c>
      <c r="C28" s="559">
        <v>10</v>
      </c>
      <c r="D28" s="559">
        <v>21</v>
      </c>
      <c r="E28" s="577" t="s">
        <v>1306</v>
      </c>
      <c r="F28" s="561" t="s">
        <v>33</v>
      </c>
    </row>
    <row r="29" spans="1:9" ht="16.899999999999999" customHeight="1">
      <c r="A29" s="560"/>
      <c r="B29" s="560"/>
      <c r="C29" s="560"/>
      <c r="D29" s="560"/>
      <c r="E29" s="578"/>
      <c r="F29" s="562"/>
    </row>
    <row r="30" spans="1:9" ht="16.899999999999999" customHeight="1">
      <c r="A30" s="559" t="s">
        <v>36</v>
      </c>
      <c r="B30" s="559">
        <v>12</v>
      </c>
      <c r="C30" s="559">
        <v>11</v>
      </c>
      <c r="D30" s="559">
        <v>23</v>
      </c>
      <c r="E30" s="577" t="s">
        <v>1323</v>
      </c>
      <c r="F30" s="561" t="s">
        <v>33</v>
      </c>
    </row>
    <row r="31" spans="1:9" ht="16.899999999999999" customHeight="1">
      <c r="A31" s="560"/>
      <c r="B31" s="560"/>
      <c r="C31" s="560"/>
      <c r="D31" s="560"/>
      <c r="E31" s="578"/>
      <c r="F31" s="562"/>
    </row>
    <row r="32" spans="1:9" ht="16.899999999999999" customHeight="1">
      <c r="A32" s="559" t="s">
        <v>1360</v>
      </c>
      <c r="B32" s="559">
        <v>8</v>
      </c>
      <c r="C32" s="559">
        <v>16</v>
      </c>
      <c r="D32" s="559">
        <v>24</v>
      </c>
      <c r="E32" s="577" t="s">
        <v>1324</v>
      </c>
      <c r="F32" s="561" t="s">
        <v>33</v>
      </c>
    </row>
    <row r="33" spans="1:6" ht="16.899999999999999" customHeight="1">
      <c r="A33" s="560"/>
      <c r="B33" s="560"/>
      <c r="C33" s="560"/>
      <c r="D33" s="560"/>
      <c r="E33" s="578"/>
      <c r="F33" s="562"/>
    </row>
    <row r="34" spans="1:6" ht="16.899999999999999" customHeight="1">
      <c r="A34" s="377" t="s">
        <v>40</v>
      </c>
      <c r="B34" s="378">
        <f>SUM(B24:B33)</f>
        <v>56</v>
      </c>
      <c r="C34" s="378">
        <f>SUM(C24:C33)</f>
        <v>64</v>
      </c>
      <c r="D34" s="378">
        <f>SUM(D24:D33)</f>
        <v>120</v>
      </c>
      <c r="E34" s="557" t="s">
        <v>1370</v>
      </c>
      <c r="F34" s="558"/>
    </row>
    <row r="35" spans="1:6" ht="16.899999999999999" customHeight="1">
      <c r="A35" s="379" t="s">
        <v>41</v>
      </c>
      <c r="B35" s="379">
        <f>B10+B23+B34</f>
        <v>215</v>
      </c>
      <c r="C35" s="379">
        <f>C10+C23+C34</f>
        <v>196</v>
      </c>
      <c r="D35" s="379">
        <f>D10+D23+D34</f>
        <v>411</v>
      </c>
      <c r="E35" s="380" t="s">
        <v>1207</v>
      </c>
      <c r="F35" s="67" t="s">
        <v>42</v>
      </c>
    </row>
    <row r="36" spans="1:6" ht="16.899999999999999" customHeight="1">
      <c r="A36" s="381"/>
      <c r="B36" s="381"/>
      <c r="C36" s="381"/>
      <c r="D36" s="381"/>
      <c r="E36" s="380" t="s">
        <v>43</v>
      </c>
      <c r="F36" s="382" t="s">
        <v>44</v>
      </c>
    </row>
    <row r="37" spans="1:6" ht="16.899999999999999" customHeight="1">
      <c r="A37" s="563"/>
      <c r="B37" s="564"/>
      <c r="C37" s="564"/>
      <c r="D37" s="565"/>
      <c r="E37" s="380" t="s">
        <v>45</v>
      </c>
      <c r="F37" s="383" t="s">
        <v>46</v>
      </c>
    </row>
    <row r="38" spans="1:6" ht="16.899999999999999" customHeight="1">
      <c r="A38" s="566"/>
      <c r="B38" s="567"/>
      <c r="C38" s="567"/>
      <c r="D38" s="568"/>
      <c r="E38" s="384" t="s">
        <v>47</v>
      </c>
      <c r="F38" s="385" t="s">
        <v>48</v>
      </c>
    </row>
    <row r="39" spans="1:6" ht="16.899999999999999" customHeight="1">
      <c r="A39" s="566"/>
      <c r="B39" s="569"/>
      <c r="C39" s="569"/>
      <c r="D39" s="568"/>
      <c r="E39" s="384"/>
      <c r="F39" s="385"/>
    </row>
    <row r="40" spans="1:6" ht="16.899999999999999" customHeight="1">
      <c r="A40" s="386"/>
      <c r="B40" s="387"/>
      <c r="C40" s="387"/>
      <c r="D40" s="387"/>
      <c r="E40" s="387"/>
      <c r="F40" s="388"/>
    </row>
    <row r="41" spans="1:6" ht="16.899999999999999" customHeight="1"/>
    <row r="42" spans="1:6">
      <c r="A42" s="389" t="s">
        <v>49</v>
      </c>
    </row>
    <row r="43" spans="1:6">
      <c r="A43" s="208" t="s">
        <v>50</v>
      </c>
    </row>
    <row r="44" spans="1:6">
      <c r="A44" s="208"/>
    </row>
  </sheetData>
  <mergeCells count="40">
    <mergeCell ref="F32:F33"/>
    <mergeCell ref="A37:D39"/>
    <mergeCell ref="E22:F23"/>
    <mergeCell ref="F4:F5"/>
    <mergeCell ref="F24:F25"/>
    <mergeCell ref="F26:F27"/>
    <mergeCell ref="F28:F29"/>
    <mergeCell ref="F30:F31"/>
    <mergeCell ref="E4:E5"/>
    <mergeCell ref="E24:E25"/>
    <mergeCell ref="E26:E27"/>
    <mergeCell ref="E28:E29"/>
    <mergeCell ref="E30:E31"/>
    <mergeCell ref="E32:E33"/>
    <mergeCell ref="D24:D25"/>
    <mergeCell ref="D26:D27"/>
    <mergeCell ref="D30:D31"/>
    <mergeCell ref="D32:D33"/>
    <mergeCell ref="B32:B33"/>
    <mergeCell ref="C24:C25"/>
    <mergeCell ref="C26:C27"/>
    <mergeCell ref="C28:C29"/>
    <mergeCell ref="C30:C31"/>
    <mergeCell ref="C32:C33"/>
    <mergeCell ref="A1:F1"/>
    <mergeCell ref="B4:D4"/>
    <mergeCell ref="E10:F10"/>
    <mergeCell ref="E16:F16"/>
    <mergeCell ref="E34:F34"/>
    <mergeCell ref="A4:A5"/>
    <mergeCell ref="A24:A25"/>
    <mergeCell ref="A26:A27"/>
    <mergeCell ref="A28:A29"/>
    <mergeCell ref="A30:A31"/>
    <mergeCell ref="A32:A33"/>
    <mergeCell ref="B24:B25"/>
    <mergeCell ref="B26:B27"/>
    <mergeCell ref="B28:B29"/>
    <mergeCell ref="B30:B31"/>
    <mergeCell ref="D28:D29"/>
  </mergeCells>
  <pageMargins left="0.70866141732283505" right="0.196850393700787" top="0.74803149606299202" bottom="0.196850393700787" header="0.196850393700787" footer="0.196850393700787"/>
  <pageSetup paperSize="9" orientation="portrait" horizontalDpi="4294967293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Z140"/>
  <sheetViews>
    <sheetView topLeftCell="A13" workbookViewId="0">
      <selection activeCell="H16" sqref="H16"/>
    </sheetView>
  </sheetViews>
  <sheetFormatPr defaultColWidth="9" defaultRowHeight="23.25"/>
  <cols>
    <col min="1" max="1" width="3.125" style="16" customWidth="1"/>
    <col min="2" max="2" width="6.5" style="16" customWidth="1"/>
    <col min="3" max="3" width="20.125" style="16" customWidth="1"/>
    <col min="4" max="4" width="2.75" style="16" customWidth="1"/>
    <col min="5" max="5" width="3" style="16" customWidth="1"/>
    <col min="6" max="18" width="3.25" style="16" customWidth="1"/>
    <col min="19" max="19" width="8.25" style="16" customWidth="1"/>
    <col min="20" max="20" width="6.5" style="16" customWidth="1"/>
    <col min="21" max="21" width="8.25" style="16" customWidth="1"/>
    <col min="22" max="22" width="10" style="16" customWidth="1"/>
    <col min="23" max="23" width="13.75" style="16" customWidth="1"/>
    <col min="24" max="24" width="11.625" style="16" customWidth="1"/>
    <col min="25" max="25" width="5.25" style="16" customWidth="1"/>
    <col min="26" max="26" width="10.625" style="16" customWidth="1"/>
    <col min="27" max="27" width="5.75" style="16" customWidth="1"/>
    <col min="28" max="28" width="6.75" style="16" customWidth="1"/>
    <col min="29" max="29" width="11.625" style="16" customWidth="1"/>
    <col min="30" max="30" width="5.25" style="16" customWidth="1"/>
    <col min="31" max="32" width="9" style="16" customWidth="1"/>
    <col min="33" max="33" width="15.125" style="16" customWidth="1"/>
    <col min="34" max="35" width="6.75" style="16" customWidth="1"/>
    <col min="36" max="36" width="10.25" style="16" customWidth="1"/>
    <col min="37" max="37" width="11.875" style="16" customWidth="1"/>
    <col min="38" max="38" width="4.25" style="16" customWidth="1"/>
    <col min="39" max="39" width="3.5" style="16" customWidth="1"/>
    <col min="40" max="40" width="6.25" style="16" customWidth="1"/>
    <col min="41" max="41" width="7.5" style="16" customWidth="1"/>
    <col min="42" max="42" width="7" style="16" customWidth="1"/>
    <col min="43" max="43" width="6.5" style="16" customWidth="1"/>
    <col min="44" max="44" width="9" style="16"/>
    <col min="45" max="45" width="13" style="16" customWidth="1"/>
    <col min="46" max="46" width="14.75" style="16" customWidth="1"/>
    <col min="47" max="16384" width="9" style="16"/>
  </cols>
  <sheetData>
    <row r="1" spans="1:78">
      <c r="A1" s="587" t="s">
        <v>1222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146"/>
      <c r="U1" s="146"/>
      <c r="V1" s="146"/>
      <c r="W1" s="150"/>
    </row>
    <row r="2" spans="1:78">
      <c r="A2" s="588" t="s">
        <v>60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146"/>
      <c r="U2" s="146"/>
      <c r="V2" s="146"/>
      <c r="W2" s="150"/>
    </row>
    <row r="3" spans="1:78">
      <c r="A3" s="589" t="s">
        <v>61</v>
      </c>
      <c r="B3" s="590" t="s">
        <v>62</v>
      </c>
      <c r="C3" s="589" t="s">
        <v>63</v>
      </c>
      <c r="D3" s="591" t="s">
        <v>64</v>
      </c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3"/>
      <c r="S3" s="594" t="s">
        <v>65</v>
      </c>
      <c r="T3" s="15"/>
      <c r="U3" s="15"/>
      <c r="V3" s="15"/>
      <c r="X3" s="147"/>
      <c r="Y3" s="147"/>
      <c r="Z3" s="147"/>
    </row>
    <row r="4" spans="1:78" ht="57" customHeight="1">
      <c r="A4" s="589"/>
      <c r="B4" s="590"/>
      <c r="C4" s="589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594"/>
      <c r="T4" s="12"/>
      <c r="U4" s="12"/>
      <c r="V4" s="12"/>
      <c r="W4" s="20"/>
      <c r="AR4" s="94" t="s">
        <v>67</v>
      </c>
      <c r="AS4" s="47" t="s">
        <v>68</v>
      </c>
      <c r="AT4" s="95" t="s">
        <v>69</v>
      </c>
    </row>
    <row r="5" spans="1:78">
      <c r="A5" s="589"/>
      <c r="B5" s="590"/>
      <c r="C5" s="589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600" t="s">
        <v>63</v>
      </c>
      <c r="U5" s="600"/>
      <c r="V5" s="600"/>
      <c r="W5" s="226" t="s">
        <v>70</v>
      </c>
      <c r="X5" s="85" t="s">
        <v>72</v>
      </c>
      <c r="Y5" s="85" t="s">
        <v>71</v>
      </c>
      <c r="Z5" s="232" t="s">
        <v>73</v>
      </c>
      <c r="AA5" s="600" t="s">
        <v>296</v>
      </c>
      <c r="AB5" s="600"/>
      <c r="AC5" s="88" t="s">
        <v>75</v>
      </c>
      <c r="AD5" s="596" t="s">
        <v>76</v>
      </c>
      <c r="AE5" s="596"/>
      <c r="AF5" s="596"/>
      <c r="AG5" s="88" t="s">
        <v>77</v>
      </c>
      <c r="AH5" s="596" t="s">
        <v>78</v>
      </c>
      <c r="AI5" s="596"/>
      <c r="AJ5" s="596"/>
      <c r="AK5" s="92" t="s">
        <v>79</v>
      </c>
      <c r="AL5" s="92" t="s">
        <v>80</v>
      </c>
      <c r="AM5" s="92"/>
      <c r="AN5" s="92"/>
      <c r="AO5" s="92"/>
      <c r="AP5" s="92"/>
      <c r="AQ5" s="92"/>
      <c r="AR5" s="96"/>
      <c r="AS5" s="97">
        <f ca="1">TODAY()</f>
        <v>45817</v>
      </c>
      <c r="AT5" s="98"/>
    </row>
    <row r="6" spans="1:78" ht="18" customHeight="1">
      <c r="A6" s="216">
        <v>1</v>
      </c>
      <c r="B6" s="216">
        <v>3070</v>
      </c>
      <c r="C6" s="217" t="s">
        <v>297</v>
      </c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6"/>
      <c r="T6" s="217" t="s">
        <v>298</v>
      </c>
      <c r="U6" s="217" t="s">
        <v>299</v>
      </c>
      <c r="V6" s="217" t="s">
        <v>300</v>
      </c>
      <c r="W6" s="227">
        <v>1577000029149</v>
      </c>
      <c r="X6" s="228">
        <v>241123</v>
      </c>
      <c r="Y6" s="216" t="s">
        <v>82</v>
      </c>
      <c r="Z6" s="216" t="s">
        <v>206</v>
      </c>
      <c r="AA6" s="233"/>
      <c r="AB6" s="233"/>
      <c r="AC6" s="234">
        <v>1570300117420</v>
      </c>
      <c r="AD6" s="235" t="s">
        <v>145</v>
      </c>
      <c r="AE6" s="235" t="s">
        <v>301</v>
      </c>
      <c r="AF6" s="235" t="s">
        <v>300</v>
      </c>
      <c r="AG6" s="241">
        <v>1500400093832</v>
      </c>
      <c r="AH6" s="235" t="s">
        <v>150</v>
      </c>
      <c r="AI6" s="235" t="s">
        <v>302</v>
      </c>
      <c r="AJ6" s="235" t="s">
        <v>303</v>
      </c>
      <c r="AK6" s="241">
        <v>57030355083</v>
      </c>
      <c r="AL6" s="233" t="s">
        <v>304</v>
      </c>
      <c r="AM6" s="233">
        <v>9</v>
      </c>
      <c r="AN6" s="235" t="s">
        <v>305</v>
      </c>
      <c r="AO6" s="235" t="s">
        <v>306</v>
      </c>
      <c r="AP6" s="235" t="s">
        <v>307</v>
      </c>
      <c r="AQ6" s="233">
        <v>57140</v>
      </c>
      <c r="AR6" s="242">
        <f t="shared" ref="AR6:AR22" si="0">X6</f>
        <v>241123</v>
      </c>
      <c r="AS6" s="243">
        <f>EDATE(AR6,-543*12)</f>
        <v>42796</v>
      </c>
      <c r="AT6" s="244" t="str">
        <f>DATEDIF(AS6,[2]Sheet1!$K$2,"Y")&amp;"ปี"&amp;DATEDIF(AS6,[2]Sheet1!$K$2,"ym")&amp;"เดือน"&amp;DATEDIF(AS6,[2]Sheet1!$K$2,"md")&amp;"วัน"</f>
        <v>2ปี3เดือน21วัน</v>
      </c>
      <c r="AU6" s="235"/>
    </row>
    <row r="7" spans="1:78" ht="18" customHeight="1">
      <c r="A7" s="216">
        <v>2</v>
      </c>
      <c r="B7" s="219">
        <v>3072</v>
      </c>
      <c r="C7" s="254" t="s">
        <v>308</v>
      </c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16"/>
      <c r="T7" s="217" t="s">
        <v>298</v>
      </c>
      <c r="U7" s="217" t="s">
        <v>309</v>
      </c>
      <c r="V7" s="217" t="s">
        <v>310</v>
      </c>
      <c r="W7" s="227">
        <v>1639900654032</v>
      </c>
      <c r="X7" s="228">
        <v>240980</v>
      </c>
      <c r="Y7" s="216" t="s">
        <v>82</v>
      </c>
      <c r="Z7" s="216" t="s">
        <v>206</v>
      </c>
      <c r="AA7" s="233"/>
      <c r="AB7" s="233"/>
      <c r="AC7" s="234">
        <v>2630100002847</v>
      </c>
      <c r="AD7" s="235" t="s">
        <v>145</v>
      </c>
      <c r="AE7" s="235" t="s">
        <v>311</v>
      </c>
      <c r="AF7" s="235" t="s">
        <v>310</v>
      </c>
      <c r="AG7" s="241">
        <v>8570384002855</v>
      </c>
      <c r="AH7" s="235" t="s">
        <v>150</v>
      </c>
      <c r="AI7" s="235" t="s">
        <v>312</v>
      </c>
      <c r="AJ7" s="235" t="s">
        <v>147</v>
      </c>
      <c r="AK7" s="241">
        <v>57030244931</v>
      </c>
      <c r="AL7" s="233">
        <v>298</v>
      </c>
      <c r="AM7" s="233">
        <v>9</v>
      </c>
      <c r="AN7" s="235" t="s">
        <v>305</v>
      </c>
      <c r="AO7" s="235" t="s">
        <v>306</v>
      </c>
      <c r="AP7" s="235" t="s">
        <v>307</v>
      </c>
      <c r="AQ7" s="233">
        <v>57140</v>
      </c>
      <c r="AR7" s="242">
        <f t="shared" si="0"/>
        <v>240980</v>
      </c>
      <c r="AS7" s="243">
        <f>EDATE(AR7,-543*12)</f>
        <v>42654</v>
      </c>
      <c r="AT7" s="244" t="str">
        <f>DATEDIF(AS7,[2]Sheet1!$K$2,"Y")&amp;"ปี"&amp;DATEDIF(AS7,[2]Sheet1!$K$2,"ym")&amp;"เดือน"&amp;DATEDIF(AS7,[2]Sheet1!$K$2,"md")&amp;"วัน"</f>
        <v>2ปี8เดือน12วัน</v>
      </c>
      <c r="AU7" s="235"/>
      <c r="BY7" s="3"/>
      <c r="BZ7" s="3"/>
    </row>
    <row r="8" spans="1:78" ht="18" customHeight="1">
      <c r="A8" s="216">
        <v>3</v>
      </c>
      <c r="B8" s="216">
        <v>3074</v>
      </c>
      <c r="C8" s="218" t="s">
        <v>313</v>
      </c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6"/>
      <c r="T8" s="217" t="s">
        <v>298</v>
      </c>
      <c r="U8" s="218" t="s">
        <v>314</v>
      </c>
      <c r="V8" s="218" t="s">
        <v>315</v>
      </c>
      <c r="W8" s="227">
        <v>1571300141551</v>
      </c>
      <c r="X8" s="228">
        <v>240923</v>
      </c>
      <c r="Y8" s="216" t="s">
        <v>82</v>
      </c>
      <c r="Z8" s="216" t="s">
        <v>206</v>
      </c>
      <c r="AA8" s="233"/>
      <c r="AB8" s="233"/>
      <c r="AC8" s="234">
        <v>1571300037371</v>
      </c>
      <c r="AD8" s="235" t="s">
        <v>145</v>
      </c>
      <c r="AE8" s="235" t="s">
        <v>316</v>
      </c>
      <c r="AF8" s="235" t="s">
        <v>315</v>
      </c>
      <c r="AG8" s="241">
        <v>1570300141975</v>
      </c>
      <c r="AH8" s="235" t="s">
        <v>150</v>
      </c>
      <c r="AI8" s="235" t="s">
        <v>317</v>
      </c>
      <c r="AJ8" s="235" t="s">
        <v>300</v>
      </c>
      <c r="AK8" s="241">
        <v>57030355083</v>
      </c>
      <c r="AL8" s="233" t="s">
        <v>304</v>
      </c>
      <c r="AM8" s="233">
        <v>9</v>
      </c>
      <c r="AN8" s="235" t="s">
        <v>305</v>
      </c>
      <c r="AO8" s="235" t="s">
        <v>306</v>
      </c>
      <c r="AP8" s="235" t="s">
        <v>307</v>
      </c>
      <c r="AQ8" s="233">
        <v>57140</v>
      </c>
      <c r="AR8" s="242">
        <f t="shared" si="0"/>
        <v>240923</v>
      </c>
      <c r="AS8" s="243">
        <f t="shared" ref="AS8:AS22" si="1">EDATE(AR8,-543*12)</f>
        <v>42597</v>
      </c>
      <c r="AT8" s="244" t="str">
        <f>DATEDIF(AS8,[2]Sheet1!$K$2,"Y")&amp;"ปี"&amp;DATEDIF(AS8,[2]Sheet1!$K$2,"ym")&amp;"เดือน"&amp;DATEDIF(AS8,[2]Sheet1!$K$2,"md")&amp;"วัน"</f>
        <v>2ปี10เดือน8วัน</v>
      </c>
      <c r="AU8" s="235"/>
    </row>
    <row r="9" spans="1:78" ht="18" customHeight="1">
      <c r="A9" s="216">
        <v>4</v>
      </c>
      <c r="B9" s="216">
        <v>3076</v>
      </c>
      <c r="C9" s="218" t="s">
        <v>318</v>
      </c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6"/>
      <c r="T9" s="217" t="s">
        <v>298</v>
      </c>
      <c r="U9" s="218" t="s">
        <v>319</v>
      </c>
      <c r="V9" s="218" t="s">
        <v>320</v>
      </c>
      <c r="W9" s="227">
        <v>1570301238867</v>
      </c>
      <c r="X9" s="228">
        <v>241077</v>
      </c>
      <c r="Y9" s="216" t="s">
        <v>82</v>
      </c>
      <c r="Z9" s="216" t="s">
        <v>212</v>
      </c>
      <c r="AA9" s="233"/>
      <c r="AB9" s="233"/>
      <c r="AC9" s="234">
        <v>8570384017101</v>
      </c>
      <c r="AD9" s="235" t="s">
        <v>145</v>
      </c>
      <c r="AE9" s="235" t="s">
        <v>321</v>
      </c>
      <c r="AF9" s="236" t="s">
        <v>320</v>
      </c>
      <c r="AG9" s="241">
        <v>8570384014390</v>
      </c>
      <c r="AH9" s="235" t="s">
        <v>150</v>
      </c>
      <c r="AI9" s="235" t="s">
        <v>322</v>
      </c>
      <c r="AJ9" s="235" t="s">
        <v>323</v>
      </c>
      <c r="AK9" s="241">
        <v>57030243889</v>
      </c>
      <c r="AL9" s="233">
        <v>276</v>
      </c>
      <c r="AM9" s="233">
        <v>6</v>
      </c>
      <c r="AN9" s="235" t="s">
        <v>305</v>
      </c>
      <c r="AO9" s="235" t="s">
        <v>306</v>
      </c>
      <c r="AP9" s="235" t="s">
        <v>307</v>
      </c>
      <c r="AQ9" s="233">
        <v>57140</v>
      </c>
      <c r="AR9" s="242">
        <f t="shared" si="0"/>
        <v>241077</v>
      </c>
      <c r="AS9" s="243">
        <f t="shared" si="1"/>
        <v>42751</v>
      </c>
      <c r="AT9" s="244" t="str">
        <f>DATEDIF(AS9,[2]Sheet1!$K$2,"Y")&amp;"ปี"&amp;DATEDIF(AS9,[2]Sheet1!$K$2,"ym")&amp;"เดือน"&amp;DATEDIF(AS9,[2]Sheet1!$K$2,"md")&amp;"วัน"</f>
        <v>2ปี5เดือน7วัน</v>
      </c>
      <c r="AU9" s="235"/>
    </row>
    <row r="10" spans="1:78" ht="18" customHeight="1">
      <c r="A10" s="216">
        <v>5</v>
      </c>
      <c r="B10" s="219">
        <v>3078</v>
      </c>
      <c r="C10" s="220" t="s">
        <v>324</v>
      </c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6"/>
      <c r="T10" s="217" t="s">
        <v>298</v>
      </c>
      <c r="U10" s="217" t="s">
        <v>325</v>
      </c>
      <c r="V10" s="217" t="s">
        <v>300</v>
      </c>
      <c r="W10" s="227">
        <v>1577000027324</v>
      </c>
      <c r="X10" s="228">
        <v>240870</v>
      </c>
      <c r="Y10" s="216" t="s">
        <v>82</v>
      </c>
      <c r="Z10" s="216" t="s">
        <v>206</v>
      </c>
      <c r="AA10" s="233"/>
      <c r="AB10" s="233"/>
      <c r="AC10" s="234">
        <v>1570300088594</v>
      </c>
      <c r="AD10" s="235" t="s">
        <v>145</v>
      </c>
      <c r="AE10" s="235" t="s">
        <v>326</v>
      </c>
      <c r="AF10" s="235" t="s">
        <v>300</v>
      </c>
      <c r="AG10" s="241">
        <v>1570400193411</v>
      </c>
      <c r="AH10" s="235" t="s">
        <v>150</v>
      </c>
      <c r="AI10" s="235" t="s">
        <v>327</v>
      </c>
      <c r="AJ10" s="235" t="s">
        <v>328</v>
      </c>
      <c r="AK10" s="241">
        <v>57030370325</v>
      </c>
      <c r="AL10" s="233">
        <v>5</v>
      </c>
      <c r="AM10" s="233">
        <v>9</v>
      </c>
      <c r="AN10" s="235" t="s">
        <v>305</v>
      </c>
      <c r="AO10" s="235" t="s">
        <v>306</v>
      </c>
      <c r="AP10" s="235" t="s">
        <v>307</v>
      </c>
      <c r="AQ10" s="233">
        <v>57140</v>
      </c>
      <c r="AR10" s="242">
        <f t="shared" si="0"/>
        <v>240870</v>
      </c>
      <c r="AS10" s="243">
        <f t="shared" si="1"/>
        <v>42544</v>
      </c>
      <c r="AT10" s="244" t="str">
        <f>DATEDIF(AS10,[2]Sheet1!$K$2,"Y")&amp;"ปี"&amp;DATEDIF(AS10,[2]Sheet1!$K$2,"ym")&amp;"เดือน"&amp;DATEDIF(AS10,[2]Sheet1!$K$2,"md")&amp;"วัน"</f>
        <v>3ปี0เดือน0วัน</v>
      </c>
      <c r="AU10" s="235"/>
    </row>
    <row r="11" spans="1:78" ht="18" customHeight="1">
      <c r="A11" s="216">
        <v>6</v>
      </c>
      <c r="B11" s="216">
        <v>3080</v>
      </c>
      <c r="C11" s="220" t="s">
        <v>329</v>
      </c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6"/>
      <c r="T11" s="217" t="s">
        <v>298</v>
      </c>
      <c r="U11" s="217" t="s">
        <v>330</v>
      </c>
      <c r="V11" s="217" t="s">
        <v>240</v>
      </c>
      <c r="W11" s="227">
        <v>1529902639261</v>
      </c>
      <c r="X11" s="228">
        <v>240528</v>
      </c>
      <c r="Y11" s="216" t="s">
        <v>82</v>
      </c>
      <c r="Z11" s="216" t="s">
        <v>212</v>
      </c>
      <c r="AA11" s="233"/>
      <c r="AB11" s="233"/>
      <c r="AC11" s="234">
        <v>8570384005684</v>
      </c>
      <c r="AD11" s="235" t="s">
        <v>145</v>
      </c>
      <c r="AE11" s="235" t="s">
        <v>331</v>
      </c>
      <c r="AF11" s="235" t="s">
        <v>240</v>
      </c>
      <c r="AG11" s="241">
        <v>8570384004751</v>
      </c>
      <c r="AH11" s="235" t="s">
        <v>150</v>
      </c>
      <c r="AI11" s="235" t="s">
        <v>332</v>
      </c>
      <c r="AJ11" s="235" t="s">
        <v>333</v>
      </c>
      <c r="AK11" s="241">
        <v>57030373049</v>
      </c>
      <c r="AL11" s="233">
        <v>266</v>
      </c>
      <c r="AM11" s="233">
        <v>6</v>
      </c>
      <c r="AN11" s="235" t="s">
        <v>305</v>
      </c>
      <c r="AO11" s="235" t="s">
        <v>306</v>
      </c>
      <c r="AP11" s="235" t="s">
        <v>307</v>
      </c>
      <c r="AQ11" s="233">
        <v>57140</v>
      </c>
      <c r="AR11" s="242">
        <f t="shared" si="0"/>
        <v>240528</v>
      </c>
      <c r="AS11" s="243">
        <f t="shared" si="1"/>
        <v>42201</v>
      </c>
      <c r="AT11" s="244" t="str">
        <f>DATEDIF(AS11,[2]Sheet1!$K$2,"Y")&amp;"ปี"&amp;DATEDIF(AS11,[2]Sheet1!$K$2,"ym")&amp;"เดือน"&amp;DATEDIF(AS11,[2]Sheet1!$K$2,"md")&amp;"วัน"</f>
        <v>3ปี11เดือน7วัน</v>
      </c>
      <c r="AU11" s="235"/>
    </row>
    <row r="12" spans="1:78" ht="18" customHeight="1">
      <c r="A12" s="216">
        <v>7</v>
      </c>
      <c r="B12" s="216">
        <v>3082</v>
      </c>
      <c r="C12" s="220" t="s">
        <v>334</v>
      </c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6"/>
      <c r="T12" s="217" t="s">
        <v>298</v>
      </c>
      <c r="U12" s="217" t="s">
        <v>335</v>
      </c>
      <c r="V12" s="217" t="s">
        <v>336</v>
      </c>
      <c r="W12" s="227">
        <v>1579901806473</v>
      </c>
      <c r="X12" s="228">
        <v>240984</v>
      </c>
      <c r="Y12" s="216" t="s">
        <v>82</v>
      </c>
      <c r="Z12" s="216" t="s">
        <v>213</v>
      </c>
      <c r="AA12" s="233"/>
      <c r="AB12" s="233"/>
      <c r="AC12" s="234">
        <v>1571100065435</v>
      </c>
      <c r="AD12" s="235" t="s">
        <v>145</v>
      </c>
      <c r="AE12" s="235" t="s">
        <v>337</v>
      </c>
      <c r="AF12" s="235" t="s">
        <v>336</v>
      </c>
      <c r="AG12" s="241">
        <v>8671184023093</v>
      </c>
      <c r="AH12" s="235" t="s">
        <v>150</v>
      </c>
      <c r="AI12" s="235" t="s">
        <v>338</v>
      </c>
      <c r="AJ12" s="235" t="s">
        <v>339</v>
      </c>
      <c r="AK12" s="241">
        <v>57030366638</v>
      </c>
      <c r="AL12" s="233">
        <v>12</v>
      </c>
      <c r="AM12" s="233">
        <v>10</v>
      </c>
      <c r="AN12" s="235" t="s">
        <v>305</v>
      </c>
      <c r="AO12" s="235" t="s">
        <v>306</v>
      </c>
      <c r="AP12" s="235" t="s">
        <v>307</v>
      </c>
      <c r="AQ12" s="233">
        <v>57140</v>
      </c>
      <c r="AR12" s="242">
        <f t="shared" si="0"/>
        <v>240984</v>
      </c>
      <c r="AS12" s="243">
        <f t="shared" si="1"/>
        <v>42658</v>
      </c>
      <c r="AT12" s="244" t="str">
        <f>DATEDIF(AS12,[2]Sheet1!$K$2,"Y")&amp;"ปี"&amp;DATEDIF(AS12,[2]Sheet1!$K$2,"ym")&amp;"เดือน"&amp;DATEDIF(AS12,[2]Sheet1!$K$2,"md")&amp;"วัน"</f>
        <v>2ปี8เดือน8วัน</v>
      </c>
      <c r="AU12" s="235"/>
    </row>
    <row r="13" spans="1:78" ht="18" customHeight="1">
      <c r="A13" s="216">
        <v>8</v>
      </c>
      <c r="B13" s="216">
        <v>3086</v>
      </c>
      <c r="C13" s="220" t="s">
        <v>340</v>
      </c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6"/>
      <c r="T13" s="217" t="s">
        <v>298</v>
      </c>
      <c r="U13" s="217" t="s">
        <v>341</v>
      </c>
      <c r="V13" s="217" t="s">
        <v>147</v>
      </c>
      <c r="W13" s="227">
        <v>1579901802613</v>
      </c>
      <c r="X13" s="228">
        <v>240906</v>
      </c>
      <c r="Y13" s="216" t="s">
        <v>82</v>
      </c>
      <c r="Z13" s="216" t="s">
        <v>206</v>
      </c>
      <c r="AA13" s="233"/>
      <c r="AB13" s="233"/>
      <c r="AC13" s="234">
        <v>5570300091229</v>
      </c>
      <c r="AD13" s="235" t="s">
        <v>145</v>
      </c>
      <c r="AE13" s="235" t="s">
        <v>342</v>
      </c>
      <c r="AF13" s="235" t="s">
        <v>147</v>
      </c>
      <c r="AG13" s="241"/>
      <c r="AH13" s="235" t="s">
        <v>150</v>
      </c>
      <c r="AI13" s="235" t="s">
        <v>343</v>
      </c>
      <c r="AJ13" s="235" t="s">
        <v>147</v>
      </c>
      <c r="AK13" s="241">
        <v>57030322827</v>
      </c>
      <c r="AL13" s="233">
        <v>11</v>
      </c>
      <c r="AM13" s="233">
        <v>9</v>
      </c>
      <c r="AN13" s="235" t="s">
        <v>305</v>
      </c>
      <c r="AO13" s="235" t="s">
        <v>306</v>
      </c>
      <c r="AP13" s="235" t="s">
        <v>307</v>
      </c>
      <c r="AQ13" s="233">
        <v>57140</v>
      </c>
      <c r="AR13" s="242">
        <f t="shared" si="0"/>
        <v>240906</v>
      </c>
      <c r="AS13" s="243">
        <f t="shared" si="1"/>
        <v>42580</v>
      </c>
      <c r="AT13" s="244" t="str">
        <f>DATEDIF(AS13,[2]Sheet1!$K$2,"Y")&amp;"ปี"&amp;DATEDIF(AS13,[2]Sheet1!$K$2,"ym")&amp;"เดือน"&amp;DATEDIF(AS13,[2]Sheet1!$K$2,"md")&amp;"วัน"</f>
        <v>2ปี10เดือน25วัน</v>
      </c>
      <c r="AU13" s="235"/>
    </row>
    <row r="14" spans="1:78" ht="18" customHeight="1">
      <c r="A14" s="216">
        <v>9</v>
      </c>
      <c r="B14" s="221">
        <v>3126</v>
      </c>
      <c r="C14" s="220" t="s">
        <v>344</v>
      </c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6"/>
      <c r="T14" s="217" t="s">
        <v>298</v>
      </c>
      <c r="U14" s="217" t="s">
        <v>337</v>
      </c>
      <c r="V14" s="217" t="s">
        <v>345</v>
      </c>
      <c r="W14" s="227">
        <v>1570301238751</v>
      </c>
      <c r="X14" s="228"/>
      <c r="Y14" s="216" t="s">
        <v>82</v>
      </c>
      <c r="Z14" s="216" t="s">
        <v>206</v>
      </c>
      <c r="AA14" s="233"/>
      <c r="AB14" s="233"/>
      <c r="AC14" s="234"/>
      <c r="AD14" s="235"/>
      <c r="AE14" s="235"/>
      <c r="AF14" s="235"/>
      <c r="AG14" s="241"/>
      <c r="AH14" s="235"/>
      <c r="AI14" s="235"/>
      <c r="AJ14" s="235"/>
      <c r="AK14" s="241"/>
      <c r="AL14" s="233"/>
      <c r="AM14" s="233"/>
      <c r="AN14" s="235"/>
      <c r="AO14" s="235"/>
      <c r="AP14" s="235"/>
      <c r="AQ14" s="233"/>
      <c r="AR14" s="242"/>
      <c r="AS14" s="243"/>
      <c r="AT14" s="244"/>
      <c r="AU14" s="235"/>
    </row>
    <row r="15" spans="1:78" s="159" customFormat="1" ht="18" customHeight="1">
      <c r="A15" s="216">
        <v>10</v>
      </c>
      <c r="B15" s="255">
        <v>3301</v>
      </c>
      <c r="C15" s="256" t="s">
        <v>346</v>
      </c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60"/>
      <c r="T15" s="257" t="s">
        <v>298</v>
      </c>
      <c r="U15" s="257" t="s">
        <v>347</v>
      </c>
      <c r="V15" s="257" t="s">
        <v>348</v>
      </c>
      <c r="W15" s="261" t="s">
        <v>349</v>
      </c>
      <c r="X15" s="262">
        <v>240427</v>
      </c>
      <c r="Y15" s="260" t="s">
        <v>82</v>
      </c>
      <c r="Z15" s="260" t="s">
        <v>206</v>
      </c>
      <c r="AA15" s="263"/>
      <c r="AB15" s="263"/>
      <c r="AC15" s="264"/>
      <c r="AD15" s="265"/>
      <c r="AE15" s="265"/>
      <c r="AF15" s="265"/>
      <c r="AG15" s="268"/>
      <c r="AH15" s="265"/>
      <c r="AI15" s="265"/>
      <c r="AJ15" s="265"/>
      <c r="AK15" s="268"/>
      <c r="AL15" s="263"/>
      <c r="AM15" s="263"/>
      <c r="AN15" s="265"/>
      <c r="AO15" s="265"/>
      <c r="AP15" s="265"/>
      <c r="AQ15" s="263"/>
      <c r="AR15" s="271"/>
      <c r="AS15" s="272"/>
      <c r="AT15" s="260"/>
      <c r="AU15" s="265"/>
    </row>
    <row r="16" spans="1:78" s="159" customFormat="1" ht="18" customHeight="1">
      <c r="A16" s="216">
        <v>11</v>
      </c>
      <c r="B16" s="255">
        <v>3469</v>
      </c>
      <c r="C16" s="517" t="s">
        <v>1335</v>
      </c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60"/>
      <c r="T16" s="257" t="s">
        <v>298</v>
      </c>
      <c r="U16" s="257" t="s">
        <v>1336</v>
      </c>
      <c r="V16" s="257" t="s">
        <v>1328</v>
      </c>
      <c r="W16" s="516" t="s">
        <v>1364</v>
      </c>
      <c r="X16" s="262"/>
      <c r="Y16" s="260" t="s">
        <v>82</v>
      </c>
      <c r="Z16" s="216" t="s">
        <v>212</v>
      </c>
      <c r="AA16" s="263"/>
      <c r="AB16" s="263"/>
      <c r="AC16" s="264"/>
      <c r="AD16" s="265"/>
      <c r="AE16" s="265"/>
      <c r="AF16" s="265"/>
      <c r="AG16" s="268"/>
      <c r="AH16" s="265"/>
      <c r="AI16" s="265"/>
      <c r="AJ16" s="265"/>
      <c r="AK16" s="268"/>
      <c r="AL16" s="263"/>
      <c r="AM16" s="263"/>
      <c r="AN16" s="265"/>
      <c r="AO16" s="265"/>
      <c r="AP16" s="265"/>
      <c r="AQ16" s="263"/>
      <c r="AR16" s="271"/>
      <c r="AS16" s="272"/>
      <c r="AT16" s="260"/>
      <c r="AU16" s="265"/>
    </row>
    <row r="17" spans="1:47" ht="18" customHeight="1">
      <c r="A17" s="216">
        <v>12</v>
      </c>
      <c r="B17" s="216">
        <v>3088</v>
      </c>
      <c r="C17" s="220" t="s">
        <v>350</v>
      </c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6"/>
      <c r="T17" s="217" t="s">
        <v>351</v>
      </c>
      <c r="U17" s="217" t="s">
        <v>352</v>
      </c>
      <c r="V17" s="217" t="s">
        <v>353</v>
      </c>
      <c r="W17" s="227">
        <v>1560301593322</v>
      </c>
      <c r="X17" s="228">
        <v>240825</v>
      </c>
      <c r="Y17" s="216" t="s">
        <v>104</v>
      </c>
      <c r="Z17" s="216" t="s">
        <v>212</v>
      </c>
      <c r="AA17" s="233"/>
      <c r="AB17" s="233"/>
      <c r="AC17" s="234">
        <v>1570300142351</v>
      </c>
      <c r="AD17" s="235" t="s">
        <v>145</v>
      </c>
      <c r="AE17" s="235" t="s">
        <v>354</v>
      </c>
      <c r="AF17" s="235" t="s">
        <v>353</v>
      </c>
      <c r="AG17" s="241">
        <v>8671184002037</v>
      </c>
      <c r="AH17" s="235" t="s">
        <v>150</v>
      </c>
      <c r="AI17" s="235" t="s">
        <v>195</v>
      </c>
      <c r="AJ17" s="235" t="s">
        <v>152</v>
      </c>
      <c r="AK17" s="241">
        <v>57030349652</v>
      </c>
      <c r="AL17" s="233">
        <v>349</v>
      </c>
      <c r="AM17" s="233">
        <v>6</v>
      </c>
      <c r="AN17" s="235" t="s">
        <v>305</v>
      </c>
      <c r="AO17" s="235" t="s">
        <v>306</v>
      </c>
      <c r="AP17" s="235" t="s">
        <v>307</v>
      </c>
      <c r="AQ17" s="233">
        <v>57140</v>
      </c>
      <c r="AR17" s="242">
        <f t="shared" si="0"/>
        <v>240825</v>
      </c>
      <c r="AS17" s="243">
        <f t="shared" si="1"/>
        <v>42499</v>
      </c>
      <c r="AT17" s="244" t="str">
        <f>DATEDIF(AS17,[2]Sheet1!$K$2,"Y")&amp;"ปี"&amp;DATEDIF(AS17,[2]Sheet1!$K$2,"ym")&amp;"เดือน"&amp;DATEDIF(AS17,[2]Sheet1!$K$2,"md")&amp;"วัน"</f>
        <v>3ปี1เดือน14วัน</v>
      </c>
      <c r="AU17" s="235"/>
    </row>
    <row r="18" spans="1:47" ht="18" customHeight="1">
      <c r="A18" s="216">
        <v>13</v>
      </c>
      <c r="B18" s="219">
        <v>3090</v>
      </c>
      <c r="C18" s="220" t="s">
        <v>355</v>
      </c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16"/>
      <c r="T18" s="217" t="s">
        <v>351</v>
      </c>
      <c r="U18" s="217" t="s">
        <v>260</v>
      </c>
      <c r="V18" s="217" t="s">
        <v>356</v>
      </c>
      <c r="W18" s="227">
        <v>1103705210090</v>
      </c>
      <c r="X18" s="228">
        <v>240885</v>
      </c>
      <c r="Y18" s="216" t="s">
        <v>104</v>
      </c>
      <c r="Z18" s="216" t="s">
        <v>142</v>
      </c>
      <c r="AA18" s="233"/>
      <c r="AB18" s="233"/>
      <c r="AC18" s="234">
        <v>1720600005927</v>
      </c>
      <c r="AD18" s="235" t="s">
        <v>145</v>
      </c>
      <c r="AE18" s="235" t="s">
        <v>357</v>
      </c>
      <c r="AF18" s="235" t="s">
        <v>356</v>
      </c>
      <c r="AG18" s="241">
        <v>1570300127964</v>
      </c>
      <c r="AH18" s="235" t="s">
        <v>150</v>
      </c>
      <c r="AI18" s="235" t="s">
        <v>358</v>
      </c>
      <c r="AJ18" s="235" t="s">
        <v>164</v>
      </c>
      <c r="AK18" s="241">
        <v>57030291301</v>
      </c>
      <c r="AL18" s="233">
        <v>335</v>
      </c>
      <c r="AM18" s="233">
        <v>7</v>
      </c>
      <c r="AN18" s="235" t="s">
        <v>305</v>
      </c>
      <c r="AO18" s="235" t="s">
        <v>306</v>
      </c>
      <c r="AP18" s="235" t="s">
        <v>307</v>
      </c>
      <c r="AQ18" s="233">
        <v>57140</v>
      </c>
      <c r="AR18" s="242">
        <f t="shared" si="0"/>
        <v>240885</v>
      </c>
      <c r="AS18" s="243">
        <f t="shared" si="1"/>
        <v>42559</v>
      </c>
      <c r="AT18" s="244" t="str">
        <f>DATEDIF(AS18,[2]Sheet1!$K$2,"Y")&amp;"ปี"&amp;DATEDIF(AS18,[2]Sheet1!$K$2,"ym")&amp;"เดือน"&amp;DATEDIF(AS18,[2]Sheet1!$K$2,"md")&amp;"วัน"</f>
        <v>2ปี11เดือน15วัน</v>
      </c>
      <c r="AU18" s="235"/>
    </row>
    <row r="19" spans="1:47" ht="18" customHeight="1">
      <c r="A19" s="216">
        <v>14</v>
      </c>
      <c r="B19" s="216">
        <v>3092</v>
      </c>
      <c r="C19" s="220" t="s">
        <v>359</v>
      </c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6"/>
      <c r="T19" s="217" t="s">
        <v>351</v>
      </c>
      <c r="U19" s="218" t="s">
        <v>360</v>
      </c>
      <c r="V19" s="218" t="s">
        <v>156</v>
      </c>
      <c r="W19" s="227">
        <v>1577000027138</v>
      </c>
      <c r="X19" s="228">
        <v>240846</v>
      </c>
      <c r="Y19" s="216" t="s">
        <v>104</v>
      </c>
      <c r="Z19" s="216" t="s">
        <v>206</v>
      </c>
      <c r="AA19" s="233"/>
      <c r="AB19" s="233"/>
      <c r="AC19" s="234">
        <v>8570384003185</v>
      </c>
      <c r="AD19" s="235" t="s">
        <v>145</v>
      </c>
      <c r="AE19" s="235" t="s">
        <v>361</v>
      </c>
      <c r="AF19" s="235" t="s">
        <v>156</v>
      </c>
      <c r="AG19" s="241">
        <v>5630700066581</v>
      </c>
      <c r="AH19" s="235" t="s">
        <v>150</v>
      </c>
      <c r="AI19" s="235" t="s">
        <v>362</v>
      </c>
      <c r="AJ19" s="235" t="s">
        <v>152</v>
      </c>
      <c r="AK19" s="241">
        <v>57030369670</v>
      </c>
      <c r="AL19" s="233" t="s">
        <v>363</v>
      </c>
      <c r="AM19" s="233">
        <v>9</v>
      </c>
      <c r="AN19" s="235" t="s">
        <v>305</v>
      </c>
      <c r="AO19" s="235" t="s">
        <v>306</v>
      </c>
      <c r="AP19" s="235" t="s">
        <v>307</v>
      </c>
      <c r="AQ19" s="233">
        <v>57140</v>
      </c>
      <c r="AR19" s="242">
        <f t="shared" si="0"/>
        <v>240846</v>
      </c>
      <c r="AS19" s="243">
        <f t="shared" si="1"/>
        <v>42520</v>
      </c>
      <c r="AT19" s="244" t="str">
        <f>DATEDIF(AS19,[2]Sheet1!$K$2,"Y")&amp;"ปี"&amp;DATEDIF(AS19,[2]Sheet1!$K$2,"ym")&amp;"เดือน"&amp;DATEDIF(AS19,[2]Sheet1!$K$2,"md")&amp;"วัน"</f>
        <v>3ปี0เดือน24วัน</v>
      </c>
      <c r="AU19" s="235"/>
    </row>
    <row r="20" spans="1:47" ht="18" customHeight="1">
      <c r="A20" s="216">
        <v>15</v>
      </c>
      <c r="B20" s="216">
        <v>3094</v>
      </c>
      <c r="C20" s="220" t="s">
        <v>364</v>
      </c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6"/>
      <c r="T20" s="217" t="s">
        <v>351</v>
      </c>
      <c r="U20" s="218" t="s">
        <v>365</v>
      </c>
      <c r="V20" s="218" t="s">
        <v>366</v>
      </c>
      <c r="W20" s="227">
        <v>1500701605999</v>
      </c>
      <c r="X20" s="228">
        <v>240974</v>
      </c>
      <c r="Y20" s="216" t="s">
        <v>104</v>
      </c>
      <c r="Z20" s="216" t="s">
        <v>142</v>
      </c>
      <c r="AA20" s="233"/>
      <c r="AB20" s="233"/>
      <c r="AC20" s="234">
        <v>1570300147311</v>
      </c>
      <c r="AD20" s="235" t="s">
        <v>145</v>
      </c>
      <c r="AE20" s="235" t="s">
        <v>367</v>
      </c>
      <c r="AF20" s="235" t="s">
        <v>366</v>
      </c>
      <c r="AG20" s="241"/>
      <c r="AH20" s="235" t="s">
        <v>150</v>
      </c>
      <c r="AI20" s="235" t="s">
        <v>368</v>
      </c>
      <c r="AJ20" s="235" t="s">
        <v>369</v>
      </c>
      <c r="AK20" s="241">
        <v>57039019663</v>
      </c>
      <c r="AL20" s="233" t="s">
        <v>370</v>
      </c>
      <c r="AM20" s="233">
        <v>7</v>
      </c>
      <c r="AN20" s="235" t="s">
        <v>305</v>
      </c>
      <c r="AO20" s="235" t="s">
        <v>306</v>
      </c>
      <c r="AP20" s="235" t="s">
        <v>307</v>
      </c>
      <c r="AQ20" s="233">
        <v>57140</v>
      </c>
      <c r="AR20" s="242">
        <f t="shared" ref="AR20" si="2">X20</f>
        <v>240974</v>
      </c>
      <c r="AS20" s="243">
        <f t="shared" ref="AS20" si="3">EDATE(AR20,-543*12)</f>
        <v>42648</v>
      </c>
      <c r="AT20" s="244" t="str">
        <f>DATEDIF(AS20,[2]Sheet1!$K$2,"Y")&amp;"ปี"&amp;DATEDIF(AS20,[2]Sheet1!$K$2,"ym")&amp;"เดือน"&amp;DATEDIF(AS20,[2]Sheet1!$K$2,"md")&amp;"วัน"</f>
        <v>2ปี8เดือน18วัน</v>
      </c>
      <c r="AU20" s="235"/>
    </row>
    <row r="21" spans="1:47" ht="18" customHeight="1">
      <c r="A21" s="216">
        <v>16</v>
      </c>
      <c r="B21" s="216">
        <v>3142</v>
      </c>
      <c r="C21" s="548" t="s">
        <v>1208</v>
      </c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6"/>
      <c r="T21" s="217" t="s">
        <v>351</v>
      </c>
      <c r="U21" s="218" t="s">
        <v>1209</v>
      </c>
      <c r="V21" s="218" t="s">
        <v>1210</v>
      </c>
      <c r="W21" s="227"/>
      <c r="X21" s="228"/>
      <c r="Y21" s="216" t="s">
        <v>104</v>
      </c>
      <c r="Z21" s="216" t="s">
        <v>142</v>
      </c>
      <c r="AA21" s="233"/>
      <c r="AB21" s="233"/>
      <c r="AC21" s="234">
        <v>1570300147311</v>
      </c>
      <c r="AD21" s="235"/>
      <c r="AE21" s="235"/>
      <c r="AF21" s="235"/>
      <c r="AG21" s="241"/>
      <c r="AH21" s="235"/>
      <c r="AI21" s="235"/>
      <c r="AJ21" s="235"/>
      <c r="AK21" s="241"/>
      <c r="AL21" s="233"/>
      <c r="AM21" s="233"/>
      <c r="AN21" s="235"/>
      <c r="AO21" s="235"/>
      <c r="AP21" s="235"/>
      <c r="AQ21" s="233"/>
      <c r="AR21" s="242"/>
      <c r="AS21" s="243"/>
      <c r="AT21" s="244"/>
      <c r="AU21" s="235"/>
    </row>
    <row r="22" spans="1:47" ht="18" customHeight="1">
      <c r="A22" s="216">
        <v>17</v>
      </c>
      <c r="B22" s="219">
        <v>3096</v>
      </c>
      <c r="C22" s="220" t="s">
        <v>371</v>
      </c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6"/>
      <c r="T22" s="217" t="s">
        <v>351</v>
      </c>
      <c r="U22" s="218" t="s">
        <v>372</v>
      </c>
      <c r="V22" s="218" t="s">
        <v>373</v>
      </c>
      <c r="W22" s="227">
        <v>1570301238808</v>
      </c>
      <c r="X22" s="228">
        <v>241053</v>
      </c>
      <c r="Y22" s="216" t="s">
        <v>104</v>
      </c>
      <c r="Z22" s="216" t="s">
        <v>142</v>
      </c>
      <c r="AA22" s="233"/>
      <c r="AB22" s="233"/>
      <c r="AC22" s="234">
        <v>3570300394586</v>
      </c>
      <c r="AD22" s="235" t="s">
        <v>145</v>
      </c>
      <c r="AE22" s="235" t="s">
        <v>374</v>
      </c>
      <c r="AF22" s="235" t="s">
        <v>160</v>
      </c>
      <c r="AG22" s="241"/>
      <c r="AH22" s="235" t="s">
        <v>265</v>
      </c>
      <c r="AI22" s="235" t="s">
        <v>375</v>
      </c>
      <c r="AJ22" s="235" t="s">
        <v>160</v>
      </c>
      <c r="AK22" s="241">
        <v>57030252578</v>
      </c>
      <c r="AL22" s="233" t="s">
        <v>376</v>
      </c>
      <c r="AM22" s="233">
        <v>7</v>
      </c>
      <c r="AN22" s="235" t="s">
        <v>305</v>
      </c>
      <c r="AO22" s="235" t="s">
        <v>306</v>
      </c>
      <c r="AP22" s="235" t="s">
        <v>307</v>
      </c>
      <c r="AQ22" s="233">
        <v>57140</v>
      </c>
      <c r="AR22" s="242">
        <f t="shared" si="0"/>
        <v>241053</v>
      </c>
      <c r="AS22" s="243">
        <f t="shared" si="1"/>
        <v>42727</v>
      </c>
      <c r="AT22" s="244" t="str">
        <f>DATEDIF(AS22,[2]Sheet1!$K$2,"Y")&amp;"ปี"&amp;DATEDIF(AS22,[2]Sheet1!$K$2,"ym")&amp;"เดือน"&amp;DATEDIF(AS22,[2]Sheet1!$K$2,"md")&amp;"วัน"</f>
        <v>2ปี6เดือน0วัน</v>
      </c>
      <c r="AU22" s="235"/>
    </row>
    <row r="23" spans="1:47" s="253" customFormat="1" ht="18" customHeight="1">
      <c r="A23" s="216">
        <v>18</v>
      </c>
      <c r="B23" s="258">
        <v>3391</v>
      </c>
      <c r="C23" s="220" t="s">
        <v>1191</v>
      </c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6"/>
      <c r="T23" s="217" t="s">
        <v>351</v>
      </c>
      <c r="U23" s="218" t="s">
        <v>1192</v>
      </c>
      <c r="V23" s="218" t="s">
        <v>160</v>
      </c>
      <c r="W23" s="227">
        <v>1579901829538</v>
      </c>
      <c r="X23" s="228" t="s">
        <v>1193</v>
      </c>
      <c r="Y23" s="216" t="s">
        <v>104</v>
      </c>
      <c r="Z23" s="216" t="s">
        <v>142</v>
      </c>
      <c r="AA23" s="216"/>
      <c r="AB23" s="216"/>
      <c r="AC23" s="266"/>
      <c r="AD23" s="267"/>
      <c r="AE23" s="267"/>
      <c r="AF23" s="239"/>
      <c r="AG23" s="269"/>
      <c r="AH23" s="267"/>
      <c r="AI23" s="267"/>
      <c r="AJ23" s="267"/>
      <c r="AK23" s="269"/>
      <c r="AL23" s="270"/>
      <c r="AM23" s="270"/>
      <c r="AN23" s="267"/>
      <c r="AO23" s="267"/>
      <c r="AP23" s="267"/>
      <c r="AQ23" s="270"/>
      <c r="AR23" s="247"/>
      <c r="AS23" s="248"/>
      <c r="AT23" s="249"/>
      <c r="AU23" s="267"/>
    </row>
    <row r="24" spans="1:47" s="253" customFormat="1" ht="18" customHeight="1">
      <c r="A24" s="216">
        <v>19</v>
      </c>
      <c r="B24" s="258">
        <v>3470</v>
      </c>
      <c r="C24" s="518" t="s">
        <v>1337</v>
      </c>
      <c r="D24" s="390"/>
      <c r="E24" s="390"/>
      <c r="F24" s="390"/>
      <c r="G24" s="390"/>
      <c r="H24" s="390"/>
      <c r="I24" s="390"/>
      <c r="J24" s="259"/>
      <c r="K24" s="217"/>
      <c r="L24" s="217"/>
      <c r="M24" s="217"/>
      <c r="N24" s="217"/>
      <c r="O24" s="217"/>
      <c r="P24" s="217"/>
      <c r="Q24" s="217"/>
      <c r="R24" s="217"/>
      <c r="S24" s="402"/>
      <c r="T24" s="217" t="s">
        <v>351</v>
      </c>
      <c r="U24" s="218" t="s">
        <v>1338</v>
      </c>
      <c r="V24" s="218" t="s">
        <v>1328</v>
      </c>
      <c r="W24" s="516" t="s">
        <v>1363</v>
      </c>
      <c r="X24" s="228"/>
      <c r="Y24" s="216" t="s">
        <v>104</v>
      </c>
      <c r="Z24" s="216" t="s">
        <v>212</v>
      </c>
      <c r="AA24" s="216"/>
      <c r="AB24" s="216"/>
      <c r="AC24" s="266"/>
      <c r="AD24" s="267"/>
      <c r="AE24" s="267"/>
      <c r="AF24" s="239"/>
      <c r="AG24" s="269"/>
      <c r="AH24" s="267"/>
      <c r="AI24" s="267"/>
      <c r="AJ24" s="267"/>
      <c r="AK24" s="269"/>
      <c r="AL24" s="270"/>
      <c r="AM24" s="270"/>
      <c r="AN24" s="267"/>
      <c r="AO24" s="267"/>
      <c r="AP24" s="267"/>
      <c r="AQ24" s="270"/>
      <c r="AR24" s="247"/>
      <c r="AS24" s="248"/>
      <c r="AT24" s="249"/>
      <c r="AU24" s="267"/>
    </row>
    <row r="25" spans="1:47" ht="18" customHeight="1">
      <c r="P25" s="117" t="s">
        <v>118</v>
      </c>
      <c r="Q25" s="120" t="s">
        <v>4</v>
      </c>
      <c r="R25" s="121" t="s">
        <v>5</v>
      </c>
      <c r="S25" s="122" t="s">
        <v>6</v>
      </c>
      <c r="X25" s="597" t="s">
        <v>142</v>
      </c>
      <c r="Y25" s="597"/>
      <c r="Z25" s="127"/>
    </row>
    <row r="26" spans="1:47" ht="18" customHeight="1">
      <c r="P26" s="19"/>
      <c r="Q26" s="30">
        <v>11</v>
      </c>
      <c r="R26" s="30">
        <v>8</v>
      </c>
      <c r="S26" s="30">
        <v>19</v>
      </c>
      <c r="X26" s="594" t="s">
        <v>143</v>
      </c>
      <c r="Y26" s="594"/>
      <c r="Z26" s="30"/>
    </row>
    <row r="27" spans="1:47" ht="18" customHeight="1">
      <c r="T27" s="31"/>
      <c r="U27" s="31"/>
      <c r="V27" s="31"/>
      <c r="X27" s="594" t="s">
        <v>206</v>
      </c>
      <c r="Y27" s="594"/>
      <c r="Z27" s="30"/>
    </row>
    <row r="28" spans="1:47" ht="18" customHeight="1">
      <c r="T28" s="31"/>
      <c r="U28" s="31"/>
      <c r="V28" s="31"/>
      <c r="X28" s="594" t="s">
        <v>207</v>
      </c>
      <c r="Y28" s="594"/>
      <c r="Z28" s="30"/>
    </row>
    <row r="29" spans="1:47" ht="18" customHeight="1">
      <c r="X29" s="594" t="s">
        <v>208</v>
      </c>
      <c r="Y29" s="594"/>
      <c r="Z29" s="30"/>
    </row>
    <row r="30" spans="1:47" ht="18" customHeight="1">
      <c r="X30" s="594" t="s">
        <v>209</v>
      </c>
      <c r="Y30" s="594"/>
      <c r="Z30" s="30"/>
    </row>
    <row r="31" spans="1:47" ht="18" customHeight="1">
      <c r="X31" s="594" t="s">
        <v>210</v>
      </c>
      <c r="Y31" s="594"/>
      <c r="Z31" s="30"/>
    </row>
    <row r="32" spans="1:47" ht="18" customHeight="1">
      <c r="X32" s="594" t="s">
        <v>211</v>
      </c>
      <c r="Y32" s="594"/>
      <c r="Z32" s="30"/>
    </row>
    <row r="33" spans="1:47" ht="18" customHeight="1">
      <c r="X33" s="594" t="s">
        <v>212</v>
      </c>
      <c r="Y33" s="594"/>
      <c r="Z33" s="30"/>
    </row>
    <row r="34" spans="1:47" ht="18" customHeight="1">
      <c r="X34" s="594" t="s">
        <v>213</v>
      </c>
      <c r="Y34" s="594"/>
      <c r="Z34" s="30"/>
    </row>
    <row r="35" spans="1:47" ht="18" customHeight="1">
      <c r="X35" s="599" t="s">
        <v>6</v>
      </c>
      <c r="Y35" s="599"/>
      <c r="Z35" s="203">
        <f>SUM(Z25:Z34)</f>
        <v>0</v>
      </c>
    </row>
    <row r="36" spans="1:47" ht="18" customHeight="1">
      <c r="T36" s="198" t="str">
        <f>X25</f>
        <v>ห้วยเย็น</v>
      </c>
      <c r="U36" s="198" t="str">
        <f>X26</f>
        <v>เมืองกาญจน์</v>
      </c>
      <c r="V36" s="198" t="str">
        <f>X27</f>
        <v>ม่วงกาญจน์</v>
      </c>
      <c r="W36" s="198" t="str">
        <f>X28</f>
        <v>พนาสวรรค์</v>
      </c>
      <c r="X36" s="198" t="str">
        <f>X29</f>
        <v>ใหม่เจริญ</v>
      </c>
      <c r="Y36" s="198" t="str">
        <f>X30</f>
        <v>ห้วยสา</v>
      </c>
      <c r="Z36" s="198" t="str">
        <f>X31</f>
        <v>ธารทอง</v>
      </c>
      <c r="AA36" s="16" t="str">
        <f>X32</f>
        <v>ห้วยตุ๊</v>
      </c>
      <c r="AB36" s="16" t="str">
        <f>X33</f>
        <v>กิ่วกาญจน์</v>
      </c>
      <c r="AC36" s="16" t="str">
        <f>X34</f>
        <v>กิ่วดอยหลวง</v>
      </c>
    </row>
    <row r="37" spans="1:47" ht="18" customHeight="1">
      <c r="T37" s="198">
        <f>Z25</f>
        <v>0</v>
      </c>
      <c r="U37" s="198">
        <f>Z26</f>
        <v>0</v>
      </c>
      <c r="V37" s="198">
        <f>Z27</f>
        <v>0</v>
      </c>
      <c r="W37" s="198">
        <f>Z28</f>
        <v>0</v>
      </c>
      <c r="X37" s="198">
        <f>Z29</f>
        <v>0</v>
      </c>
      <c r="Y37" s="198">
        <f>Z30</f>
        <v>0</v>
      </c>
      <c r="Z37" s="198">
        <f>Z31</f>
        <v>0</v>
      </c>
      <c r="AA37" s="16">
        <f>Z32</f>
        <v>0</v>
      </c>
      <c r="AB37" s="16">
        <f>Z33</f>
        <v>0</v>
      </c>
      <c r="AC37" s="16">
        <f>Z34</f>
        <v>0</v>
      </c>
    </row>
    <row r="38" spans="1:47" ht="18" customHeight="1"/>
    <row r="39" spans="1:47" ht="18" customHeight="1"/>
    <row r="40" spans="1:47" ht="18" customHeight="1">
      <c r="A40" s="216">
        <v>17</v>
      </c>
      <c r="B40" s="216">
        <v>3098</v>
      </c>
      <c r="C40" s="220" t="s">
        <v>377</v>
      </c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6" t="s">
        <v>217</v>
      </c>
      <c r="T40" s="217" t="s">
        <v>351</v>
      </c>
      <c r="U40" s="218" t="s">
        <v>378</v>
      </c>
      <c r="V40" s="218" t="s">
        <v>152</v>
      </c>
      <c r="W40" s="227">
        <v>1577000027880</v>
      </c>
      <c r="X40" s="228">
        <v>240943</v>
      </c>
      <c r="Y40" s="216" t="s">
        <v>104</v>
      </c>
      <c r="Z40" s="216" t="s">
        <v>206</v>
      </c>
      <c r="AA40" s="233"/>
      <c r="AB40" s="233"/>
      <c r="AC40" s="234">
        <v>1571300004243</v>
      </c>
      <c r="AD40" s="235" t="s">
        <v>145</v>
      </c>
      <c r="AE40" s="235" t="s">
        <v>321</v>
      </c>
      <c r="AF40" s="235" t="s">
        <v>379</v>
      </c>
      <c r="AG40" s="241">
        <v>8570384002979</v>
      </c>
      <c r="AH40" s="235" t="s">
        <v>150</v>
      </c>
      <c r="AI40" s="235" t="s">
        <v>380</v>
      </c>
      <c r="AJ40" s="235" t="s">
        <v>152</v>
      </c>
      <c r="AK40" s="241">
        <v>57030244648</v>
      </c>
      <c r="AL40" s="233">
        <v>279</v>
      </c>
      <c r="AM40" s="233">
        <v>9</v>
      </c>
      <c r="AN40" s="235" t="s">
        <v>305</v>
      </c>
      <c r="AO40" s="235" t="s">
        <v>306</v>
      </c>
      <c r="AP40" s="235" t="s">
        <v>307</v>
      </c>
      <c r="AQ40" s="233">
        <v>57140</v>
      </c>
      <c r="AR40" s="242">
        <f>X40</f>
        <v>240943</v>
      </c>
      <c r="AS40" s="243">
        <f>EDATE(AR40,-543*12)</f>
        <v>42617</v>
      </c>
      <c r="AT40" s="244" t="str">
        <f>DATEDIF(AS40,[2]Sheet1!$K$2,"Y")&amp;"ปี"&amp;DATEDIF(AS40,[2]Sheet1!$K$2,"ym")&amp;"เดือน"&amp;DATEDIF(AS40,[2]Sheet1!$K$2,"md")&amp;"วัน"</f>
        <v>2ปี9เดือน19วัน</v>
      </c>
      <c r="AU40" s="235"/>
    </row>
    <row r="41" spans="1:47" ht="18" customHeight="1"/>
    <row r="42" spans="1:47" ht="18" customHeight="1"/>
    <row r="43" spans="1:47" ht="18" customHeight="1"/>
    <row r="44" spans="1:47" ht="18" customHeight="1"/>
    <row r="45" spans="1:47" ht="18" customHeight="1"/>
    <row r="46" spans="1:47" ht="18" customHeight="1"/>
    <row r="47" spans="1:47" ht="18" customHeight="1"/>
    <row r="48" spans="1:4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</sheetData>
  <mergeCells count="22">
    <mergeCell ref="X33:Y33"/>
    <mergeCell ref="X34:Y34"/>
    <mergeCell ref="X35:Y35"/>
    <mergeCell ref="A3:A5"/>
    <mergeCell ref="B3:B5"/>
    <mergeCell ref="C3:C5"/>
    <mergeCell ref="S3:S4"/>
    <mergeCell ref="X28:Y28"/>
    <mergeCell ref="X29:Y29"/>
    <mergeCell ref="X30:Y30"/>
    <mergeCell ref="X31:Y31"/>
    <mergeCell ref="X32:Y32"/>
    <mergeCell ref="AD5:AF5"/>
    <mergeCell ref="AH5:AJ5"/>
    <mergeCell ref="X25:Y25"/>
    <mergeCell ref="X26:Y26"/>
    <mergeCell ref="X27:Y27"/>
    <mergeCell ref="A1:S1"/>
    <mergeCell ref="A2:S2"/>
    <mergeCell ref="D3:R3"/>
    <mergeCell ref="T5:V5"/>
    <mergeCell ref="AA5:AB5"/>
  </mergeCells>
  <pageMargins left="0.78740157480314998" right="0.196850393700787" top="0.78740157480314998" bottom="0.15748031496063" header="0.31496062992126" footer="0.31496062992126"/>
  <pageSetup paperSize="9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Z140"/>
  <sheetViews>
    <sheetView topLeftCell="A19" workbookViewId="0">
      <selection activeCell="G22" sqref="G22"/>
    </sheetView>
  </sheetViews>
  <sheetFormatPr defaultColWidth="9" defaultRowHeight="23.25"/>
  <cols>
    <col min="1" max="1" width="3.125" style="16" customWidth="1"/>
    <col min="2" max="2" width="4.625" style="16" customWidth="1"/>
    <col min="3" max="3" width="21" style="16" customWidth="1"/>
    <col min="4" max="4" width="2.75" style="16" customWidth="1"/>
    <col min="5" max="5" width="3" style="16" customWidth="1"/>
    <col min="6" max="18" width="3.25" style="16" customWidth="1"/>
    <col min="19" max="19" width="7.75" style="16" customWidth="1"/>
    <col min="20" max="20" width="6.5" style="16" customWidth="1"/>
    <col min="21" max="21" width="8.25" style="16" customWidth="1"/>
    <col min="22" max="22" width="10" style="16" customWidth="1"/>
    <col min="23" max="23" width="13.75" style="16" customWidth="1"/>
    <col min="24" max="24" width="11.625" style="16" customWidth="1"/>
    <col min="25" max="25" width="5.25" style="16" customWidth="1"/>
    <col min="26" max="26" width="10.625" style="16" customWidth="1"/>
    <col min="27" max="27" width="5.75" style="16" customWidth="1"/>
    <col min="28" max="28" width="6.75" style="16" customWidth="1"/>
    <col min="29" max="29" width="11.625" style="16" customWidth="1"/>
    <col min="30" max="30" width="5.25" style="16" customWidth="1"/>
    <col min="31" max="32" width="9" style="16" customWidth="1"/>
    <col min="33" max="33" width="15.125" style="16" customWidth="1"/>
    <col min="34" max="35" width="6.75" style="16" customWidth="1"/>
    <col min="36" max="36" width="10.25" style="16" customWidth="1"/>
    <col min="37" max="37" width="11.875" style="16" customWidth="1"/>
    <col min="38" max="38" width="4.25" style="16" customWidth="1"/>
    <col min="39" max="39" width="3.5" style="16" customWidth="1"/>
    <col min="40" max="40" width="6.25" style="16" customWidth="1"/>
    <col min="41" max="41" width="7.5" style="16" customWidth="1"/>
    <col min="42" max="42" width="7" style="16" customWidth="1"/>
    <col min="43" max="43" width="6.5" style="16" customWidth="1"/>
    <col min="44" max="44" width="9" style="16"/>
    <col min="45" max="45" width="13" style="16" customWidth="1"/>
    <col min="46" max="46" width="14.75" style="16" customWidth="1"/>
    <col min="47" max="16384" width="9" style="16"/>
  </cols>
  <sheetData>
    <row r="1" spans="1:78">
      <c r="A1" s="587" t="s">
        <v>1217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146"/>
      <c r="U1" s="146"/>
      <c r="V1" s="146"/>
      <c r="W1" s="150"/>
    </row>
    <row r="2" spans="1:78">
      <c r="A2" s="588" t="s">
        <v>60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146"/>
      <c r="U2" s="146"/>
      <c r="V2" s="146"/>
      <c r="W2" s="150"/>
    </row>
    <row r="3" spans="1:78">
      <c r="A3" s="589" t="s">
        <v>61</v>
      </c>
      <c r="B3" s="590" t="s">
        <v>62</v>
      </c>
      <c r="C3" s="589" t="s">
        <v>63</v>
      </c>
      <c r="D3" s="591" t="s">
        <v>64</v>
      </c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3"/>
      <c r="S3" s="594" t="s">
        <v>65</v>
      </c>
      <c r="T3" s="15"/>
      <c r="U3" s="15"/>
      <c r="V3" s="15"/>
      <c r="X3" s="147"/>
      <c r="Y3" s="147"/>
      <c r="Z3" s="147"/>
    </row>
    <row r="4" spans="1:78" ht="57" customHeight="1">
      <c r="A4" s="589"/>
      <c r="B4" s="590"/>
      <c r="C4" s="589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594"/>
      <c r="T4" s="12"/>
      <c r="U4" s="12"/>
      <c r="V4" s="12"/>
      <c r="W4" s="20"/>
      <c r="AR4" s="94" t="s">
        <v>67</v>
      </c>
      <c r="AS4" s="47" t="s">
        <v>68</v>
      </c>
      <c r="AT4" s="95" t="s">
        <v>69</v>
      </c>
    </row>
    <row r="5" spans="1:78">
      <c r="A5" s="589"/>
      <c r="B5" s="590"/>
      <c r="C5" s="589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600" t="s">
        <v>63</v>
      </c>
      <c r="U5" s="600"/>
      <c r="V5" s="600"/>
      <c r="W5" s="226" t="s">
        <v>70</v>
      </c>
      <c r="X5" s="85" t="s">
        <v>72</v>
      </c>
      <c r="Y5" s="85" t="s">
        <v>71</v>
      </c>
      <c r="Z5" s="232" t="s">
        <v>73</v>
      </c>
      <c r="AA5" s="600" t="s">
        <v>296</v>
      </c>
      <c r="AB5" s="600"/>
      <c r="AC5" s="88" t="s">
        <v>75</v>
      </c>
      <c r="AD5" s="596" t="s">
        <v>76</v>
      </c>
      <c r="AE5" s="596"/>
      <c r="AF5" s="596"/>
      <c r="AG5" s="88" t="s">
        <v>77</v>
      </c>
      <c r="AH5" s="596" t="s">
        <v>78</v>
      </c>
      <c r="AI5" s="596"/>
      <c r="AJ5" s="596"/>
      <c r="AK5" s="92" t="s">
        <v>79</v>
      </c>
      <c r="AL5" s="92" t="s">
        <v>80</v>
      </c>
      <c r="AM5" s="92"/>
      <c r="AN5" s="92"/>
      <c r="AO5" s="92"/>
      <c r="AP5" s="92"/>
      <c r="AQ5" s="92"/>
      <c r="AR5" s="96"/>
      <c r="AS5" s="97">
        <f ca="1">TODAY()</f>
        <v>45817</v>
      </c>
      <c r="AT5" s="98"/>
    </row>
    <row r="6" spans="1:78" ht="18" customHeight="1">
      <c r="A6" s="216">
        <v>1</v>
      </c>
      <c r="B6" s="216">
        <v>3071</v>
      </c>
      <c r="C6" s="217" t="s">
        <v>381</v>
      </c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6"/>
      <c r="T6" s="217" t="s">
        <v>298</v>
      </c>
      <c r="U6" s="217" t="s">
        <v>382</v>
      </c>
      <c r="V6" s="217" t="s">
        <v>147</v>
      </c>
      <c r="W6" s="227">
        <v>1579901782205</v>
      </c>
      <c r="X6" s="228">
        <v>240842</v>
      </c>
      <c r="Y6" s="216" t="s">
        <v>82</v>
      </c>
      <c r="Z6" s="216" t="s">
        <v>213</v>
      </c>
      <c r="AA6" s="233"/>
      <c r="AB6" s="233"/>
      <c r="AC6" s="234">
        <v>2570300022788</v>
      </c>
      <c r="AD6" s="235" t="s">
        <v>145</v>
      </c>
      <c r="AE6" s="235" t="s">
        <v>383</v>
      </c>
      <c r="AF6" s="235" t="s">
        <v>147</v>
      </c>
      <c r="AG6" s="241"/>
      <c r="AH6" s="235" t="s">
        <v>265</v>
      </c>
      <c r="AI6" s="235" t="s">
        <v>384</v>
      </c>
      <c r="AJ6" s="235" t="s">
        <v>385</v>
      </c>
      <c r="AK6" s="241">
        <v>57030371143</v>
      </c>
      <c r="AL6" s="233">
        <v>75</v>
      </c>
      <c r="AM6" s="233">
        <v>10</v>
      </c>
      <c r="AN6" s="235" t="s">
        <v>305</v>
      </c>
      <c r="AO6" s="235" t="s">
        <v>306</v>
      </c>
      <c r="AP6" s="235" t="s">
        <v>307</v>
      </c>
      <c r="AQ6" s="233">
        <v>57140</v>
      </c>
      <c r="AR6" s="242">
        <f t="shared" ref="AR6:AR21" si="0">X6</f>
        <v>240842</v>
      </c>
      <c r="AS6" s="243">
        <f>EDATE(AR6,-543*12)</f>
        <v>42516</v>
      </c>
      <c r="AT6" s="244" t="str">
        <f>DATEDIF(AS6,[2]Sheet1!$K$2,"Y")&amp;"ปี"&amp;DATEDIF(AS6,[2]Sheet1!$K$2,"ym")&amp;"เดือน"&amp;DATEDIF(AS6,[2]Sheet1!$K$2,"md")&amp;"วัน"</f>
        <v>3ปี0เดือน28วัน</v>
      </c>
      <c r="AU6" s="235"/>
      <c r="BY6" s="3"/>
      <c r="BZ6" s="3"/>
    </row>
    <row r="7" spans="1:78" ht="18" customHeight="1">
      <c r="A7" s="216">
        <v>2</v>
      </c>
      <c r="B7" s="216">
        <v>3073</v>
      </c>
      <c r="C7" s="218" t="s">
        <v>386</v>
      </c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6"/>
      <c r="T7" s="217" t="s">
        <v>298</v>
      </c>
      <c r="U7" s="218" t="s">
        <v>387</v>
      </c>
      <c r="V7" s="218" t="s">
        <v>147</v>
      </c>
      <c r="W7" s="227">
        <v>1577000027782</v>
      </c>
      <c r="X7" s="228">
        <v>240932</v>
      </c>
      <c r="Y7" s="216" t="s">
        <v>82</v>
      </c>
      <c r="Z7" s="216" t="s">
        <v>206</v>
      </c>
      <c r="AA7" s="233"/>
      <c r="AB7" s="233"/>
      <c r="AC7" s="234">
        <v>1570300153353</v>
      </c>
      <c r="AD7" s="235" t="s">
        <v>145</v>
      </c>
      <c r="AE7" s="235" t="s">
        <v>388</v>
      </c>
      <c r="AF7" s="236" t="s">
        <v>147</v>
      </c>
      <c r="AG7" s="241">
        <v>1570800085900</v>
      </c>
      <c r="AH7" s="235" t="s">
        <v>150</v>
      </c>
      <c r="AI7" s="235" t="s">
        <v>389</v>
      </c>
      <c r="AJ7" s="235" t="s">
        <v>390</v>
      </c>
      <c r="AK7" s="241">
        <v>57030355083</v>
      </c>
      <c r="AL7" s="233" t="s">
        <v>304</v>
      </c>
      <c r="AM7" s="233">
        <v>9</v>
      </c>
      <c r="AN7" s="235" t="s">
        <v>305</v>
      </c>
      <c r="AO7" s="235" t="s">
        <v>306</v>
      </c>
      <c r="AP7" s="235" t="s">
        <v>307</v>
      </c>
      <c r="AQ7" s="233">
        <v>57140</v>
      </c>
      <c r="AR7" s="242">
        <f t="shared" si="0"/>
        <v>240932</v>
      </c>
      <c r="AS7" s="245">
        <f t="shared" ref="AS7:AS21" si="1">EDATE(AR7,-543*12)</f>
        <v>42606</v>
      </c>
      <c r="AT7" s="244" t="str">
        <f>DATEDIF(AS7,[2]Sheet1!$K$2,"Y")&amp;"ปี"&amp;DATEDIF(AS7,[2]Sheet1!$K$2,"ym")&amp;"เดือน"&amp;DATEDIF(AS7,[2]Sheet1!$K$2,"md")&amp;"วัน"</f>
        <v>2ปี9เดือน30วัน</v>
      </c>
      <c r="AU7" s="235"/>
    </row>
    <row r="8" spans="1:78" ht="18" customHeight="1">
      <c r="A8" s="216">
        <v>3</v>
      </c>
      <c r="B8" s="219">
        <v>3075</v>
      </c>
      <c r="C8" s="218" t="s">
        <v>391</v>
      </c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6"/>
      <c r="T8" s="217" t="s">
        <v>298</v>
      </c>
      <c r="U8" s="218" t="s">
        <v>392</v>
      </c>
      <c r="V8" s="218" t="s">
        <v>393</v>
      </c>
      <c r="W8" s="227">
        <v>1570301238778</v>
      </c>
      <c r="X8" s="228">
        <v>241053</v>
      </c>
      <c r="Y8" s="216" t="s">
        <v>82</v>
      </c>
      <c r="Z8" s="216" t="s">
        <v>213</v>
      </c>
      <c r="AA8" s="233"/>
      <c r="AB8" s="233"/>
      <c r="AC8" s="234">
        <v>1570300018600</v>
      </c>
      <c r="AD8" s="235" t="s">
        <v>145</v>
      </c>
      <c r="AE8" s="235" t="s">
        <v>394</v>
      </c>
      <c r="AF8" s="236" t="s">
        <v>393</v>
      </c>
      <c r="AG8" s="241">
        <v>2570300028646</v>
      </c>
      <c r="AH8" s="235" t="s">
        <v>150</v>
      </c>
      <c r="AI8" s="235" t="s">
        <v>395</v>
      </c>
      <c r="AJ8" s="235" t="s">
        <v>147</v>
      </c>
      <c r="AK8" s="241">
        <v>57030148347</v>
      </c>
      <c r="AL8" s="233">
        <v>116</v>
      </c>
      <c r="AM8" s="233">
        <v>10</v>
      </c>
      <c r="AN8" s="235" t="s">
        <v>305</v>
      </c>
      <c r="AO8" s="235" t="s">
        <v>306</v>
      </c>
      <c r="AP8" s="235" t="s">
        <v>307</v>
      </c>
      <c r="AQ8" s="233">
        <v>57140</v>
      </c>
      <c r="AR8" s="242">
        <f t="shared" si="0"/>
        <v>241053</v>
      </c>
      <c r="AS8" s="243">
        <f t="shared" si="1"/>
        <v>42727</v>
      </c>
      <c r="AT8" s="244" t="str">
        <f>DATEDIF(AS8,[2]Sheet1!$K$2,"Y")&amp;"ปี"&amp;DATEDIF(AS8,[2]Sheet1!$K$2,"ym")&amp;"เดือน"&amp;DATEDIF(AS8,[2]Sheet1!$K$2,"md")&amp;"วัน"</f>
        <v>2ปี6เดือน0วัน</v>
      </c>
      <c r="AU8" s="235"/>
    </row>
    <row r="9" spans="1:78" ht="18" customHeight="1">
      <c r="A9" s="216">
        <v>4</v>
      </c>
      <c r="B9" s="216">
        <v>3077</v>
      </c>
      <c r="C9" s="217" t="s">
        <v>396</v>
      </c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6"/>
      <c r="T9" s="217" t="s">
        <v>298</v>
      </c>
      <c r="U9" s="217" t="s">
        <v>397</v>
      </c>
      <c r="V9" s="217" t="s">
        <v>147</v>
      </c>
      <c r="W9" s="227">
        <v>1577000024325</v>
      </c>
      <c r="X9" s="228">
        <v>240528</v>
      </c>
      <c r="Y9" s="216" t="s">
        <v>82</v>
      </c>
      <c r="Z9" s="216" t="s">
        <v>212</v>
      </c>
      <c r="AA9" s="233"/>
      <c r="AB9" s="233"/>
      <c r="AC9" s="234">
        <v>8570384005617</v>
      </c>
      <c r="AD9" s="235" t="s">
        <v>145</v>
      </c>
      <c r="AE9" s="235" t="s">
        <v>398</v>
      </c>
      <c r="AF9" s="236" t="s">
        <v>147</v>
      </c>
      <c r="AG9" s="241">
        <v>1571200038774</v>
      </c>
      <c r="AH9" s="235" t="s">
        <v>150</v>
      </c>
      <c r="AI9" s="235" t="s">
        <v>399</v>
      </c>
      <c r="AJ9" s="235" t="s">
        <v>303</v>
      </c>
      <c r="AK9" s="241">
        <v>57030243510</v>
      </c>
      <c r="AL9" s="233">
        <v>253</v>
      </c>
      <c r="AM9" s="233">
        <v>6</v>
      </c>
      <c r="AN9" s="235" t="s">
        <v>305</v>
      </c>
      <c r="AO9" s="235" t="s">
        <v>306</v>
      </c>
      <c r="AP9" s="235" t="s">
        <v>307</v>
      </c>
      <c r="AQ9" s="233">
        <v>57140</v>
      </c>
      <c r="AR9" s="242">
        <f t="shared" si="0"/>
        <v>240528</v>
      </c>
      <c r="AS9" s="243">
        <f t="shared" si="1"/>
        <v>42201</v>
      </c>
      <c r="AT9" s="244" t="str">
        <f>DATEDIF(AS9,[2]Sheet1!$K$2,"Y")&amp;"ปี"&amp;DATEDIF(AS9,[2]Sheet1!$K$2,"ym")&amp;"เดือน"&amp;DATEDIF(AS9,[2]Sheet1!$K$2,"md")&amp;"วัน"</f>
        <v>3ปี11เดือน7วัน</v>
      </c>
      <c r="AU9" s="235"/>
    </row>
    <row r="10" spans="1:78" ht="18" customHeight="1">
      <c r="A10" s="216">
        <v>5</v>
      </c>
      <c r="B10" s="216">
        <v>3079</v>
      </c>
      <c r="C10" s="220" t="s">
        <v>400</v>
      </c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6"/>
      <c r="T10" s="217" t="s">
        <v>298</v>
      </c>
      <c r="U10" s="217" t="s">
        <v>401</v>
      </c>
      <c r="V10" s="217" t="s">
        <v>402</v>
      </c>
      <c r="W10" s="229">
        <v>1577000029106</v>
      </c>
      <c r="X10" s="228">
        <v>241119</v>
      </c>
      <c r="Y10" s="237" t="s">
        <v>82</v>
      </c>
      <c r="Z10" s="216" t="s">
        <v>206</v>
      </c>
      <c r="AA10" s="233"/>
      <c r="AB10" s="233"/>
      <c r="AC10" s="234">
        <v>5570300105904</v>
      </c>
      <c r="AD10" s="235" t="s">
        <v>145</v>
      </c>
      <c r="AE10" s="235" t="s">
        <v>403</v>
      </c>
      <c r="AF10" s="235" t="s">
        <v>402</v>
      </c>
      <c r="AG10" s="241">
        <v>1570300087717</v>
      </c>
      <c r="AH10" s="235" t="s">
        <v>150</v>
      </c>
      <c r="AI10" s="235" t="s">
        <v>404</v>
      </c>
      <c r="AJ10" s="235" t="s">
        <v>405</v>
      </c>
      <c r="AK10" s="241">
        <v>57030363400</v>
      </c>
      <c r="AL10" s="233">
        <v>36</v>
      </c>
      <c r="AM10" s="233">
        <v>9</v>
      </c>
      <c r="AN10" s="235" t="s">
        <v>305</v>
      </c>
      <c r="AO10" s="235" t="s">
        <v>306</v>
      </c>
      <c r="AP10" s="235" t="s">
        <v>307</v>
      </c>
      <c r="AQ10" s="233">
        <v>57140</v>
      </c>
      <c r="AR10" s="242">
        <f t="shared" si="0"/>
        <v>241119</v>
      </c>
      <c r="AS10" s="243">
        <f t="shared" si="1"/>
        <v>42793</v>
      </c>
      <c r="AT10" s="246" t="str">
        <f>DATEDIF(AS10,[2]Sheet1!$K$2,"Y")&amp;"ปี"&amp;DATEDIF(AS10,[2]Sheet1!$K$2,"ym")&amp;"เดือน"&amp;DATEDIF(AS10,[2]Sheet1!$K$2,"md")&amp;"วัน"</f>
        <v>2ปี3เดือน27วัน</v>
      </c>
      <c r="AU10" s="235"/>
    </row>
    <row r="11" spans="1:78" ht="18" customHeight="1">
      <c r="A11" s="216">
        <v>6</v>
      </c>
      <c r="B11" s="219">
        <v>3081</v>
      </c>
      <c r="C11" s="220" t="s">
        <v>406</v>
      </c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6"/>
      <c r="T11" s="217" t="s">
        <v>298</v>
      </c>
      <c r="U11" s="217" t="s">
        <v>407</v>
      </c>
      <c r="V11" s="217" t="s">
        <v>408</v>
      </c>
      <c r="W11" s="227">
        <v>1639800556411</v>
      </c>
      <c r="X11" s="228">
        <v>240916</v>
      </c>
      <c r="Y11" s="216" t="s">
        <v>82</v>
      </c>
      <c r="Z11" s="216" t="s">
        <v>207</v>
      </c>
      <c r="AA11" s="233"/>
      <c r="AB11" s="233"/>
      <c r="AC11" s="234">
        <v>2630700049712</v>
      </c>
      <c r="AD11" s="235" t="s">
        <v>145</v>
      </c>
      <c r="AE11" s="235" t="s">
        <v>409</v>
      </c>
      <c r="AF11" s="235" t="s">
        <v>408</v>
      </c>
      <c r="AG11" s="241">
        <v>8570384013377</v>
      </c>
      <c r="AH11" s="235" t="s">
        <v>150</v>
      </c>
      <c r="AI11" s="235" t="s">
        <v>410</v>
      </c>
      <c r="AJ11" s="235" t="s">
        <v>184</v>
      </c>
      <c r="AK11" s="241">
        <v>57039022281</v>
      </c>
      <c r="AL11" s="233" t="s">
        <v>411</v>
      </c>
      <c r="AM11" s="233">
        <v>9</v>
      </c>
      <c r="AN11" s="235" t="s">
        <v>305</v>
      </c>
      <c r="AO11" s="235" t="s">
        <v>306</v>
      </c>
      <c r="AP11" s="235" t="s">
        <v>307</v>
      </c>
      <c r="AQ11" s="233">
        <v>57140</v>
      </c>
      <c r="AR11" s="242">
        <f t="shared" si="0"/>
        <v>240916</v>
      </c>
      <c r="AS11" s="243">
        <f t="shared" si="1"/>
        <v>42590</v>
      </c>
      <c r="AT11" s="244" t="str">
        <f>DATEDIF(AS11,[2]Sheet1!$K$2,"Y")&amp;"ปี"&amp;DATEDIF(AS11,[2]Sheet1!$K$2,"ym")&amp;"เดือน"&amp;DATEDIF(AS11,[2]Sheet1!$K$2,"md")&amp;"วัน"</f>
        <v>2ปี10เดือน15วัน</v>
      </c>
      <c r="AU11" s="235"/>
    </row>
    <row r="12" spans="1:78" ht="18" customHeight="1">
      <c r="A12" s="216">
        <v>7</v>
      </c>
      <c r="B12" s="221">
        <v>3147</v>
      </c>
      <c r="C12" s="220" t="s">
        <v>413</v>
      </c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6"/>
      <c r="T12" s="217" t="s">
        <v>298</v>
      </c>
      <c r="U12" s="217" t="s">
        <v>414</v>
      </c>
      <c r="V12" s="217" t="s">
        <v>164</v>
      </c>
      <c r="W12" s="227">
        <v>1579901819648</v>
      </c>
      <c r="X12" s="228"/>
      <c r="Y12" s="216" t="s">
        <v>82</v>
      </c>
      <c r="Z12" s="216" t="s">
        <v>142</v>
      </c>
      <c r="AA12" s="233"/>
      <c r="AB12" s="233"/>
      <c r="AC12" s="234"/>
      <c r="AD12" s="235"/>
      <c r="AE12" s="235"/>
      <c r="AF12" s="235"/>
      <c r="AG12" s="241"/>
      <c r="AH12" s="235"/>
      <c r="AI12" s="235"/>
      <c r="AJ12" s="235"/>
      <c r="AK12" s="241"/>
      <c r="AL12" s="233"/>
      <c r="AM12" s="233"/>
      <c r="AN12" s="235"/>
      <c r="AO12" s="235"/>
      <c r="AP12" s="235"/>
      <c r="AQ12" s="233"/>
      <c r="AR12" s="242"/>
      <c r="AS12" s="243"/>
      <c r="AT12" s="244"/>
      <c r="AU12" s="235"/>
    </row>
    <row r="13" spans="1:78" ht="18" customHeight="1">
      <c r="A13" s="216">
        <v>8</v>
      </c>
      <c r="B13" s="221">
        <v>3149</v>
      </c>
      <c r="C13" s="220" t="s">
        <v>415</v>
      </c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6"/>
      <c r="T13" s="217" t="s">
        <v>298</v>
      </c>
      <c r="U13" s="217" t="s">
        <v>416</v>
      </c>
      <c r="V13" s="217" t="s">
        <v>417</v>
      </c>
      <c r="W13" s="227">
        <v>1570301238689</v>
      </c>
      <c r="X13" s="228">
        <v>240986</v>
      </c>
      <c r="Y13" s="216" t="s">
        <v>82</v>
      </c>
      <c r="Z13" s="216" t="s">
        <v>206</v>
      </c>
      <c r="AA13" s="233"/>
      <c r="AB13" s="233"/>
      <c r="AC13" s="234"/>
      <c r="AD13" s="235"/>
      <c r="AE13" s="235"/>
      <c r="AF13" s="235"/>
      <c r="AG13" s="241"/>
      <c r="AH13" s="235"/>
      <c r="AI13" s="235"/>
      <c r="AJ13" s="235"/>
      <c r="AK13" s="241"/>
      <c r="AL13" s="233"/>
      <c r="AM13" s="233"/>
      <c r="AN13" s="235"/>
      <c r="AO13" s="235"/>
      <c r="AP13" s="235"/>
      <c r="AQ13" s="233"/>
      <c r="AR13" s="242"/>
      <c r="AS13" s="243"/>
      <c r="AT13" s="244"/>
      <c r="AU13" s="235"/>
    </row>
    <row r="14" spans="1:78" ht="18" customHeight="1">
      <c r="A14" s="216">
        <v>9</v>
      </c>
      <c r="B14" s="221">
        <v>3472</v>
      </c>
      <c r="C14" s="518" t="s">
        <v>1341</v>
      </c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6"/>
      <c r="T14" s="217" t="s">
        <v>298</v>
      </c>
      <c r="U14" s="217" t="s">
        <v>1031</v>
      </c>
      <c r="V14" s="217" t="s">
        <v>970</v>
      </c>
      <c r="W14" s="227">
        <v>1577000023914</v>
      </c>
      <c r="X14" s="228">
        <v>240480</v>
      </c>
      <c r="Y14" s="216" t="s">
        <v>82</v>
      </c>
      <c r="Z14" s="216" t="s">
        <v>475</v>
      </c>
      <c r="AA14" s="233"/>
      <c r="AB14" s="233"/>
      <c r="AC14" s="234"/>
      <c r="AD14" s="235"/>
      <c r="AE14" s="235"/>
      <c r="AF14" s="235"/>
      <c r="AG14" s="241"/>
      <c r="AH14" s="235"/>
      <c r="AI14" s="235"/>
      <c r="AJ14" s="235"/>
      <c r="AK14" s="241"/>
      <c r="AL14" s="233"/>
      <c r="AM14" s="233"/>
      <c r="AN14" s="235"/>
      <c r="AO14" s="235"/>
      <c r="AP14" s="235"/>
      <c r="AQ14" s="233"/>
      <c r="AR14" s="242"/>
      <c r="AS14" s="243"/>
      <c r="AT14" s="244"/>
      <c r="AU14" s="235"/>
    </row>
    <row r="15" spans="1:78" ht="18" customHeight="1">
      <c r="A15" s="216">
        <v>10</v>
      </c>
      <c r="B15" s="219">
        <v>3087</v>
      </c>
      <c r="C15" s="220" t="s">
        <v>418</v>
      </c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6"/>
      <c r="T15" s="217" t="s">
        <v>351</v>
      </c>
      <c r="U15" s="217" t="s">
        <v>419</v>
      </c>
      <c r="V15" s="217" t="s">
        <v>420</v>
      </c>
      <c r="W15" s="227">
        <v>1577000028851</v>
      </c>
      <c r="X15" s="228">
        <v>241076</v>
      </c>
      <c r="Y15" s="216" t="s">
        <v>104</v>
      </c>
      <c r="Z15" s="216" t="s">
        <v>207</v>
      </c>
      <c r="AA15" s="233"/>
      <c r="AB15" s="233"/>
      <c r="AC15" s="234">
        <v>1570300018553</v>
      </c>
      <c r="AD15" s="235" t="s">
        <v>145</v>
      </c>
      <c r="AE15" s="235" t="s">
        <v>421</v>
      </c>
      <c r="AF15" s="235" t="s">
        <v>420</v>
      </c>
      <c r="AG15" s="241">
        <v>5570300100716</v>
      </c>
      <c r="AH15" s="235" t="s">
        <v>265</v>
      </c>
      <c r="AI15" s="235" t="s">
        <v>422</v>
      </c>
      <c r="AJ15" s="235" t="s">
        <v>147</v>
      </c>
      <c r="AK15" s="241">
        <v>57030345550</v>
      </c>
      <c r="AL15" s="233">
        <v>319</v>
      </c>
      <c r="AM15" s="233">
        <v>9</v>
      </c>
      <c r="AN15" s="235" t="s">
        <v>305</v>
      </c>
      <c r="AO15" s="235" t="s">
        <v>306</v>
      </c>
      <c r="AP15" s="235" t="s">
        <v>307</v>
      </c>
      <c r="AQ15" s="233">
        <v>57140</v>
      </c>
      <c r="AR15" s="242">
        <f t="shared" si="0"/>
        <v>241076</v>
      </c>
      <c r="AS15" s="243">
        <f t="shared" si="1"/>
        <v>42750</v>
      </c>
      <c r="AT15" s="244" t="str">
        <f>DATEDIF(AS15,[2]Sheet1!$K$2,"Y")&amp;"ปี"&amp;DATEDIF(AS15,[2]Sheet1!$K$2,"ym")&amp;"เดือน"&amp;DATEDIF(AS15,[2]Sheet1!$K$2,"md")&amp;"วัน"</f>
        <v>2ปี5เดือน8วัน</v>
      </c>
      <c r="AU15" s="235"/>
    </row>
    <row r="16" spans="1:78" ht="18" customHeight="1">
      <c r="A16" s="216">
        <v>11</v>
      </c>
      <c r="B16" s="216">
        <v>3089</v>
      </c>
      <c r="C16" s="220" t="s">
        <v>423</v>
      </c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6"/>
      <c r="T16" s="217" t="s">
        <v>351</v>
      </c>
      <c r="U16" s="217" t="s">
        <v>424</v>
      </c>
      <c r="V16" s="217" t="s">
        <v>412</v>
      </c>
      <c r="W16" s="227">
        <v>1579901834591</v>
      </c>
      <c r="X16" s="228">
        <v>241142</v>
      </c>
      <c r="Y16" s="216" t="s">
        <v>104</v>
      </c>
      <c r="Z16" s="216" t="s">
        <v>206</v>
      </c>
      <c r="AA16" s="233"/>
      <c r="AB16" s="233"/>
      <c r="AC16" s="234">
        <v>1570300018405</v>
      </c>
      <c r="AD16" s="235" t="s">
        <v>145</v>
      </c>
      <c r="AE16" s="235" t="s">
        <v>425</v>
      </c>
      <c r="AF16" s="235" t="s">
        <v>412</v>
      </c>
      <c r="AG16" s="241">
        <v>2560301034585</v>
      </c>
      <c r="AH16" s="235" t="s">
        <v>150</v>
      </c>
      <c r="AI16" s="235" t="s">
        <v>426</v>
      </c>
      <c r="AJ16" s="235" t="s">
        <v>427</v>
      </c>
      <c r="AK16" s="241">
        <v>57030155335</v>
      </c>
      <c r="AL16" s="233">
        <v>52</v>
      </c>
      <c r="AM16" s="233">
        <v>9</v>
      </c>
      <c r="AN16" s="235" t="s">
        <v>305</v>
      </c>
      <c r="AO16" s="235" t="s">
        <v>306</v>
      </c>
      <c r="AP16" s="235" t="s">
        <v>307</v>
      </c>
      <c r="AQ16" s="233">
        <v>57140</v>
      </c>
      <c r="AR16" s="242">
        <f t="shared" si="0"/>
        <v>241142</v>
      </c>
      <c r="AS16" s="243">
        <f t="shared" si="1"/>
        <v>42815</v>
      </c>
      <c r="AT16" s="244" t="str">
        <f>DATEDIF(AS16,[2]Sheet1!$K$2,"Y")&amp;"ปี"&amp;DATEDIF(AS16,[2]Sheet1!$K$2,"ym")&amp;"เดือน"&amp;DATEDIF(AS16,[2]Sheet1!$K$2,"md")&amp;"วัน"</f>
        <v>2ปี3เดือน2วัน</v>
      </c>
      <c r="AU16" s="235"/>
    </row>
    <row r="17" spans="1:47" ht="18" customHeight="1">
      <c r="A17" s="216">
        <v>12</v>
      </c>
      <c r="B17" s="216">
        <v>3091</v>
      </c>
      <c r="C17" s="220" t="s">
        <v>428</v>
      </c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6"/>
      <c r="T17" s="217" t="s">
        <v>351</v>
      </c>
      <c r="U17" s="218" t="s">
        <v>429</v>
      </c>
      <c r="V17" s="218" t="s">
        <v>184</v>
      </c>
      <c r="W17" s="227">
        <v>1570301238786</v>
      </c>
      <c r="X17" s="228">
        <v>241052</v>
      </c>
      <c r="Y17" s="216" t="s">
        <v>104</v>
      </c>
      <c r="Z17" s="216" t="s">
        <v>206</v>
      </c>
      <c r="AA17" s="233"/>
      <c r="AB17" s="233"/>
      <c r="AC17" s="234">
        <v>8570384013997</v>
      </c>
      <c r="AD17" s="235" t="s">
        <v>145</v>
      </c>
      <c r="AE17" s="235" t="s">
        <v>430</v>
      </c>
      <c r="AF17" s="235" t="s">
        <v>184</v>
      </c>
      <c r="AG17" s="241">
        <v>1570300065713</v>
      </c>
      <c r="AH17" s="235" t="s">
        <v>150</v>
      </c>
      <c r="AI17" s="235" t="s">
        <v>431</v>
      </c>
      <c r="AJ17" s="235" t="s">
        <v>240</v>
      </c>
      <c r="AK17" s="241">
        <v>57039022117</v>
      </c>
      <c r="AL17" s="233" t="s">
        <v>432</v>
      </c>
      <c r="AM17" s="233">
        <v>9</v>
      </c>
      <c r="AN17" s="235" t="s">
        <v>305</v>
      </c>
      <c r="AO17" s="235" t="s">
        <v>306</v>
      </c>
      <c r="AP17" s="235" t="s">
        <v>307</v>
      </c>
      <c r="AQ17" s="233">
        <v>57140</v>
      </c>
      <c r="AR17" s="242">
        <f t="shared" si="0"/>
        <v>241052</v>
      </c>
      <c r="AS17" s="243">
        <f t="shared" si="1"/>
        <v>42726</v>
      </c>
      <c r="AT17" s="244" t="str">
        <f>DATEDIF(AS17,[2]Sheet1!$K$2,"Y")&amp;"ปี"&amp;DATEDIF(AS17,[2]Sheet1!$K$2,"ym")&amp;"เดือน"&amp;DATEDIF(AS17,[2]Sheet1!$K$2,"md")&amp;"วัน"</f>
        <v>2ปี6เดือน1วัน</v>
      </c>
      <c r="AU17" s="235"/>
    </row>
    <row r="18" spans="1:47" ht="18" customHeight="1">
      <c r="A18" s="216">
        <v>13</v>
      </c>
      <c r="B18" s="219">
        <v>3093</v>
      </c>
      <c r="C18" s="220" t="s">
        <v>433</v>
      </c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6"/>
      <c r="T18" s="217" t="s">
        <v>351</v>
      </c>
      <c r="U18" s="218" t="s">
        <v>360</v>
      </c>
      <c r="V18" s="218" t="s">
        <v>345</v>
      </c>
      <c r="W18" s="227">
        <v>1577000027260</v>
      </c>
      <c r="X18" s="228">
        <v>240861</v>
      </c>
      <c r="Y18" s="216" t="s">
        <v>104</v>
      </c>
      <c r="Z18" s="216" t="s">
        <v>206</v>
      </c>
      <c r="AA18" s="233"/>
      <c r="AB18" s="233"/>
      <c r="AC18" s="234">
        <v>5630900000959</v>
      </c>
      <c r="AD18" s="235" t="s">
        <v>145</v>
      </c>
      <c r="AE18" s="235" t="s">
        <v>434</v>
      </c>
      <c r="AF18" s="235" t="s">
        <v>345</v>
      </c>
      <c r="AG18" s="241">
        <v>8570884007818</v>
      </c>
      <c r="AH18" s="235" t="s">
        <v>150</v>
      </c>
      <c r="AI18" s="235" t="s">
        <v>435</v>
      </c>
      <c r="AJ18" s="235" t="s">
        <v>436</v>
      </c>
      <c r="AK18" s="241">
        <v>57030342291</v>
      </c>
      <c r="AL18" s="233">
        <v>316</v>
      </c>
      <c r="AM18" s="233">
        <v>9</v>
      </c>
      <c r="AN18" s="235" t="s">
        <v>305</v>
      </c>
      <c r="AO18" s="235" t="s">
        <v>306</v>
      </c>
      <c r="AP18" s="235" t="s">
        <v>307</v>
      </c>
      <c r="AQ18" s="233">
        <v>57140</v>
      </c>
      <c r="AR18" s="242">
        <f t="shared" si="0"/>
        <v>240861</v>
      </c>
      <c r="AS18" s="243">
        <f t="shared" si="1"/>
        <v>42535</v>
      </c>
      <c r="AT18" s="244" t="str">
        <f>DATEDIF(AS18,[2]Sheet1!$K$2,"Y")&amp;"ปี"&amp;DATEDIF(AS18,[2]Sheet1!$K$2,"ym")&amp;"เดือน"&amp;DATEDIF(AS18,[2]Sheet1!$K$2,"md")&amp;"วัน"</f>
        <v>3ปี0เดือน9วัน</v>
      </c>
      <c r="AU18" s="235"/>
    </row>
    <row r="19" spans="1:47" ht="18" customHeight="1">
      <c r="A19" s="216">
        <v>14</v>
      </c>
      <c r="B19" s="216">
        <v>3095</v>
      </c>
      <c r="C19" s="220" t="s">
        <v>437</v>
      </c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6"/>
      <c r="T19" s="217" t="s">
        <v>351</v>
      </c>
      <c r="U19" s="218" t="s">
        <v>438</v>
      </c>
      <c r="V19" s="218" t="s">
        <v>160</v>
      </c>
      <c r="W19" s="227">
        <v>1579901793606</v>
      </c>
      <c r="X19" s="228">
        <v>240915</v>
      </c>
      <c r="Y19" s="216" t="s">
        <v>104</v>
      </c>
      <c r="Z19" s="216" t="s">
        <v>142</v>
      </c>
      <c r="AA19" s="233"/>
      <c r="AB19" s="233"/>
      <c r="AC19" s="234">
        <v>1570300109192</v>
      </c>
      <c r="AD19" s="235" t="s">
        <v>145</v>
      </c>
      <c r="AE19" s="235" t="s">
        <v>439</v>
      </c>
      <c r="AF19" s="235" t="s">
        <v>164</v>
      </c>
      <c r="AG19" s="241">
        <v>1570300148538</v>
      </c>
      <c r="AH19" s="235" t="s">
        <v>150</v>
      </c>
      <c r="AI19" s="235" t="s">
        <v>440</v>
      </c>
      <c r="AJ19" s="235" t="s">
        <v>160</v>
      </c>
      <c r="AK19" s="241"/>
      <c r="AL19" s="233">
        <v>40</v>
      </c>
      <c r="AM19" s="233">
        <v>7</v>
      </c>
      <c r="AN19" s="235" t="s">
        <v>305</v>
      </c>
      <c r="AO19" s="235" t="s">
        <v>306</v>
      </c>
      <c r="AP19" s="235" t="s">
        <v>307</v>
      </c>
      <c r="AQ19" s="233">
        <v>57140</v>
      </c>
      <c r="AR19" s="242">
        <f t="shared" si="0"/>
        <v>240915</v>
      </c>
      <c r="AS19" s="243">
        <f t="shared" si="1"/>
        <v>42589</v>
      </c>
      <c r="AT19" s="244" t="str">
        <f>DATEDIF(AS19,[2]Sheet1!$K$2,"Y")&amp;"ปี"&amp;DATEDIF(AS19,[2]Sheet1!$K$2,"ym")&amp;"เดือน"&amp;DATEDIF(AS19,[2]Sheet1!$K$2,"md")&amp;"วัน"</f>
        <v>2ปี10เดือน16วัน</v>
      </c>
      <c r="AU19" s="235"/>
    </row>
    <row r="20" spans="1:47" ht="18" customHeight="1">
      <c r="A20" s="216">
        <v>15</v>
      </c>
      <c r="B20" s="216">
        <v>3097</v>
      </c>
      <c r="C20" s="220" t="s">
        <v>441</v>
      </c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6"/>
      <c r="T20" s="217" t="s">
        <v>351</v>
      </c>
      <c r="U20" s="218" t="s">
        <v>442</v>
      </c>
      <c r="V20" s="218" t="s">
        <v>443</v>
      </c>
      <c r="W20" s="227">
        <v>1570800170206</v>
      </c>
      <c r="X20" s="228">
        <v>241001</v>
      </c>
      <c r="Y20" s="216" t="s">
        <v>104</v>
      </c>
      <c r="Z20" s="216" t="s">
        <v>213</v>
      </c>
      <c r="AA20" s="233"/>
      <c r="AB20" s="233"/>
      <c r="AC20" s="234">
        <v>1570300125988</v>
      </c>
      <c r="AD20" s="235" t="s">
        <v>145</v>
      </c>
      <c r="AE20" s="235" t="s">
        <v>444</v>
      </c>
      <c r="AF20" s="218" t="s">
        <v>443</v>
      </c>
      <c r="AG20" s="241">
        <v>1620900003432</v>
      </c>
      <c r="AH20" s="235" t="s">
        <v>150</v>
      </c>
      <c r="AI20" s="235" t="s">
        <v>445</v>
      </c>
      <c r="AJ20" s="235" t="s">
        <v>333</v>
      </c>
      <c r="AK20" s="241">
        <v>57030243595</v>
      </c>
      <c r="AL20" s="233">
        <v>261</v>
      </c>
      <c r="AM20" s="233">
        <v>10</v>
      </c>
      <c r="AN20" s="235" t="s">
        <v>305</v>
      </c>
      <c r="AO20" s="235" t="s">
        <v>306</v>
      </c>
      <c r="AP20" s="235" t="s">
        <v>307</v>
      </c>
      <c r="AQ20" s="233">
        <v>57140</v>
      </c>
      <c r="AR20" s="242">
        <f t="shared" si="0"/>
        <v>241001</v>
      </c>
      <c r="AS20" s="243">
        <f t="shared" si="1"/>
        <v>42675</v>
      </c>
      <c r="AT20" s="244" t="str">
        <f>DATEDIF(AS20,[2]Sheet1!$K$2,"Y")&amp;"ปี"&amp;DATEDIF(AS20,[2]Sheet1!$K$2,"ym")&amp;"เดือน"&amp;DATEDIF(AS20,[2]Sheet1!$K$2,"md")&amp;"วัน"</f>
        <v>2ปี7เดือน22วัน</v>
      </c>
      <c r="AU20" s="235"/>
    </row>
    <row r="21" spans="1:47" ht="18" customHeight="1">
      <c r="A21" s="216">
        <v>16</v>
      </c>
      <c r="B21" s="219">
        <v>3099</v>
      </c>
      <c r="C21" s="220" t="s">
        <v>446</v>
      </c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6"/>
      <c r="T21" s="217" t="s">
        <v>351</v>
      </c>
      <c r="U21" s="218" t="s">
        <v>447</v>
      </c>
      <c r="V21" s="218" t="s">
        <v>147</v>
      </c>
      <c r="W21" s="227">
        <v>1570301238735</v>
      </c>
      <c r="X21" s="228">
        <v>241026</v>
      </c>
      <c r="Y21" s="216" t="s">
        <v>104</v>
      </c>
      <c r="Z21" s="216" t="s">
        <v>206</v>
      </c>
      <c r="AA21" s="233"/>
      <c r="AB21" s="233"/>
      <c r="AC21" s="234">
        <v>5570300096921</v>
      </c>
      <c r="AD21" s="235" t="s">
        <v>145</v>
      </c>
      <c r="AE21" s="235" t="s">
        <v>448</v>
      </c>
      <c r="AF21" s="235" t="s">
        <v>147</v>
      </c>
      <c r="AG21" s="241">
        <v>2570300005221</v>
      </c>
      <c r="AH21" s="235" t="s">
        <v>150</v>
      </c>
      <c r="AI21" s="235" t="s">
        <v>449</v>
      </c>
      <c r="AJ21" s="235" t="s">
        <v>147</v>
      </c>
      <c r="AK21" s="241">
        <v>57030327063</v>
      </c>
      <c r="AL21" s="233">
        <v>305</v>
      </c>
      <c r="AM21" s="233">
        <v>9</v>
      </c>
      <c r="AN21" s="235" t="s">
        <v>305</v>
      </c>
      <c r="AO21" s="235" t="s">
        <v>306</v>
      </c>
      <c r="AP21" s="235" t="s">
        <v>307</v>
      </c>
      <c r="AQ21" s="233">
        <v>57140</v>
      </c>
      <c r="AR21" s="242">
        <f t="shared" si="0"/>
        <v>241026</v>
      </c>
      <c r="AS21" s="243">
        <f t="shared" si="1"/>
        <v>42700</v>
      </c>
      <c r="AT21" s="244" t="str">
        <f>DATEDIF(AS21,[2]Sheet1!$K$2,"Y")&amp;"ปี"&amp;DATEDIF(AS21,[2]Sheet1!$K$2,"ym")&amp;"เดือน"&amp;DATEDIF(AS21,[2]Sheet1!$K$2,"md")&amp;"วัน"</f>
        <v>2ปี6เดือน28วัน</v>
      </c>
      <c r="AU21" s="235"/>
    </row>
    <row r="22" spans="1:47" ht="18" customHeight="1">
      <c r="A22" s="216">
        <v>17</v>
      </c>
      <c r="B22" s="216">
        <v>3127</v>
      </c>
      <c r="C22" s="220" t="s">
        <v>450</v>
      </c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6"/>
      <c r="T22" s="217" t="s">
        <v>351</v>
      </c>
      <c r="U22" s="218" t="s">
        <v>451</v>
      </c>
      <c r="V22" s="218" t="s">
        <v>452</v>
      </c>
      <c r="W22" s="227">
        <v>1577000028533</v>
      </c>
      <c r="X22" s="228"/>
      <c r="Y22" s="216" t="s">
        <v>104</v>
      </c>
      <c r="Z22" s="216" t="s">
        <v>142</v>
      </c>
      <c r="AA22" s="233"/>
      <c r="AB22" s="233"/>
      <c r="AC22" s="234"/>
      <c r="AD22" s="235"/>
      <c r="AE22" s="235"/>
      <c r="AF22" s="235"/>
      <c r="AG22" s="241"/>
      <c r="AH22" s="235"/>
      <c r="AI22" s="235"/>
      <c r="AJ22" s="235"/>
      <c r="AK22" s="241"/>
      <c r="AL22" s="233"/>
      <c r="AM22" s="233"/>
      <c r="AN22" s="235"/>
      <c r="AO22" s="235"/>
      <c r="AP22" s="235"/>
      <c r="AQ22" s="233"/>
      <c r="AR22" s="242"/>
      <c r="AS22" s="243"/>
      <c r="AT22" s="244"/>
      <c r="AU22" s="235"/>
    </row>
    <row r="23" spans="1:47" ht="18" customHeight="1">
      <c r="A23" s="216">
        <v>18</v>
      </c>
      <c r="B23" s="216">
        <v>3129</v>
      </c>
      <c r="C23" s="220" t="s">
        <v>453</v>
      </c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6"/>
      <c r="T23" s="217" t="s">
        <v>351</v>
      </c>
      <c r="U23" s="218" t="s">
        <v>454</v>
      </c>
      <c r="V23" s="218" t="s">
        <v>455</v>
      </c>
      <c r="W23" s="227">
        <v>1509967244252</v>
      </c>
      <c r="X23" s="228"/>
      <c r="Y23" s="216" t="s">
        <v>104</v>
      </c>
      <c r="Z23" s="216" t="s">
        <v>142</v>
      </c>
      <c r="AA23" s="233"/>
      <c r="AB23" s="233"/>
      <c r="AC23" s="234"/>
      <c r="AD23" s="235"/>
      <c r="AE23" s="235"/>
      <c r="AF23" s="218"/>
      <c r="AG23" s="241"/>
      <c r="AH23" s="235"/>
      <c r="AI23" s="235"/>
      <c r="AJ23" s="235"/>
      <c r="AK23" s="241"/>
      <c r="AL23" s="233"/>
      <c r="AM23" s="233"/>
      <c r="AN23" s="235"/>
      <c r="AO23" s="235"/>
      <c r="AP23" s="235"/>
      <c r="AQ23" s="233"/>
      <c r="AR23" s="242"/>
      <c r="AS23" s="243"/>
      <c r="AT23" s="244"/>
      <c r="AU23" s="235"/>
    </row>
    <row r="24" spans="1:47" ht="18" customHeight="1">
      <c r="A24" s="216">
        <v>19</v>
      </c>
      <c r="B24" s="222">
        <v>3200</v>
      </c>
      <c r="C24" s="223" t="s">
        <v>456</v>
      </c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17"/>
      <c r="P24" s="217"/>
      <c r="Q24" s="217"/>
      <c r="R24" s="217"/>
      <c r="S24" s="216"/>
      <c r="T24" s="217" t="s">
        <v>351</v>
      </c>
      <c r="U24" s="230" t="s">
        <v>457</v>
      </c>
      <c r="V24" s="230" t="s">
        <v>458</v>
      </c>
      <c r="W24" s="231">
        <v>1579901786189</v>
      </c>
      <c r="X24" s="228">
        <v>240868</v>
      </c>
      <c r="Y24" s="238" t="s">
        <v>104</v>
      </c>
      <c r="Z24" s="238" t="s">
        <v>206</v>
      </c>
      <c r="AA24" s="233"/>
      <c r="AB24" s="233"/>
      <c r="AC24" s="234"/>
      <c r="AD24" s="235"/>
      <c r="AE24" s="235"/>
      <c r="AF24" s="239"/>
      <c r="AG24" s="241"/>
      <c r="AH24" s="235"/>
      <c r="AI24" s="235"/>
      <c r="AJ24" s="235"/>
      <c r="AK24" s="241"/>
      <c r="AL24" s="233"/>
      <c r="AM24" s="233"/>
      <c r="AN24" s="235"/>
      <c r="AO24" s="235"/>
      <c r="AP24" s="235"/>
      <c r="AQ24" s="233"/>
      <c r="AR24" s="247"/>
      <c r="AS24" s="248"/>
      <c r="AT24" s="249"/>
      <c r="AU24" s="235"/>
    </row>
    <row r="25" spans="1:47" s="13" customFormat="1" ht="18" customHeight="1">
      <c r="P25" s="18" t="s">
        <v>118</v>
      </c>
      <c r="Q25" s="27" t="s">
        <v>4</v>
      </c>
      <c r="R25" s="28" t="s">
        <v>5</v>
      </c>
      <c r="S25" s="29" t="s">
        <v>6</v>
      </c>
      <c r="X25" s="594" t="s">
        <v>142</v>
      </c>
      <c r="Y25" s="594"/>
      <c r="Z25" s="30">
        <f>COUNTIF(Z15:Z23,"ห้วยเย็น")</f>
        <v>3</v>
      </c>
    </row>
    <row r="26" spans="1:47" ht="18" customHeight="1">
      <c r="P26" s="225"/>
      <c r="Q26" s="127">
        <f>COUNTIF(Y6:Y24,"ช")</f>
        <v>9</v>
      </c>
      <c r="R26" s="127">
        <v>10</v>
      </c>
      <c r="S26" s="127">
        <f>SUM(Q26:R26)</f>
        <v>19</v>
      </c>
      <c r="X26" s="597" t="s">
        <v>143</v>
      </c>
      <c r="Y26" s="597"/>
      <c r="Z26" s="127">
        <f>COUNTIF(Z15:Z23,"เมืองกาญจน์")</f>
        <v>0</v>
      </c>
    </row>
    <row r="27" spans="1:47" ht="18" customHeight="1">
      <c r="T27" s="31"/>
      <c r="U27" s="31"/>
      <c r="V27" s="31"/>
      <c r="X27" s="594" t="s">
        <v>206</v>
      </c>
      <c r="Y27" s="594"/>
      <c r="Z27" s="30">
        <f>COUNTIF(Z15:Z23,"ม่วงกาญจน์")</f>
        <v>4</v>
      </c>
    </row>
    <row r="28" spans="1:47" ht="18" customHeight="1">
      <c r="T28" s="31"/>
      <c r="U28" s="31"/>
      <c r="V28" s="31"/>
      <c r="X28" s="594" t="s">
        <v>207</v>
      </c>
      <c r="Y28" s="594"/>
      <c r="Z28" s="30">
        <f>COUNTIF(Z15:Z23,"พนาสวรรค์")</f>
        <v>1</v>
      </c>
    </row>
    <row r="29" spans="1:47" ht="18" customHeight="1">
      <c r="X29" s="594" t="s">
        <v>208</v>
      </c>
      <c r="Y29" s="594"/>
      <c r="Z29" s="30">
        <f>COUNTIF(Z15:Z23,"ใหม่เจริญ")</f>
        <v>0</v>
      </c>
    </row>
    <row r="30" spans="1:47" ht="18" customHeight="1">
      <c r="X30" s="594" t="s">
        <v>209</v>
      </c>
      <c r="Y30" s="594"/>
      <c r="Z30" s="30">
        <f>COUNTIF(Z15:Z23,"ห้วยสา")</f>
        <v>0</v>
      </c>
    </row>
    <row r="31" spans="1:47" ht="18" customHeight="1">
      <c r="X31" s="594" t="s">
        <v>210</v>
      </c>
      <c r="Y31" s="594"/>
      <c r="Z31" s="30">
        <f>COUNTIF(Z15:Z23,"ธารทอง")</f>
        <v>0</v>
      </c>
    </row>
    <row r="32" spans="1:47" ht="18" customHeight="1">
      <c r="X32" s="594" t="s">
        <v>211</v>
      </c>
      <c r="Y32" s="594"/>
      <c r="Z32" s="30">
        <f>COUNTIF(Z15:Z25,"ห้วยตุ๊")</f>
        <v>0</v>
      </c>
    </row>
    <row r="33" spans="1:47" ht="18" customHeight="1">
      <c r="X33" s="594" t="s">
        <v>212</v>
      </c>
      <c r="Y33" s="594"/>
      <c r="Z33" s="30">
        <f>COUNTIF(Z15:Z23,"กิ่วกาญจน์")</f>
        <v>0</v>
      </c>
    </row>
    <row r="34" spans="1:47" ht="18" customHeight="1">
      <c r="X34" s="594" t="s">
        <v>213</v>
      </c>
      <c r="Y34" s="594"/>
      <c r="Z34" s="30">
        <f>COUNTIF(Z15:Z23,"กิ่วดอยหลวง")</f>
        <v>1</v>
      </c>
    </row>
    <row r="35" spans="1:47" ht="18" customHeight="1">
      <c r="X35" s="599" t="s">
        <v>6</v>
      </c>
      <c r="Y35" s="599"/>
      <c r="Z35" s="203">
        <f>SUM(Z25:Z34)</f>
        <v>9</v>
      </c>
    </row>
    <row r="36" spans="1:47" ht="18" customHeight="1">
      <c r="T36" s="198" t="str">
        <f>X25</f>
        <v>ห้วยเย็น</v>
      </c>
      <c r="U36" s="198" t="str">
        <f>X26</f>
        <v>เมืองกาญจน์</v>
      </c>
      <c r="V36" s="198" t="str">
        <f>X27</f>
        <v>ม่วงกาญจน์</v>
      </c>
      <c r="W36" s="198" t="str">
        <f>X28</f>
        <v>พนาสวรรค์</v>
      </c>
      <c r="X36" s="198" t="str">
        <f>X29</f>
        <v>ใหม่เจริญ</v>
      </c>
      <c r="Y36" s="198" t="str">
        <f>X30</f>
        <v>ห้วยสา</v>
      </c>
      <c r="Z36" s="198" t="str">
        <f>X31</f>
        <v>ธารทอง</v>
      </c>
      <c r="AA36" s="16" t="str">
        <f>X32</f>
        <v>ห้วยตุ๊</v>
      </c>
      <c r="AB36" s="16" t="str">
        <f>X33</f>
        <v>กิ่วกาญจน์</v>
      </c>
      <c r="AC36" s="16" t="str">
        <f>X34</f>
        <v>กิ่วดอยหลวง</v>
      </c>
    </row>
    <row r="37" spans="1:47" ht="18" customHeight="1">
      <c r="T37" s="198">
        <f>Z25</f>
        <v>3</v>
      </c>
      <c r="U37" s="198">
        <f>Z26</f>
        <v>0</v>
      </c>
      <c r="V37" s="198">
        <f>Z27</f>
        <v>4</v>
      </c>
      <c r="W37" s="198">
        <f>Z28</f>
        <v>1</v>
      </c>
      <c r="X37" s="198">
        <f>Z29</f>
        <v>0</v>
      </c>
      <c r="Y37" s="198">
        <f>Z30</f>
        <v>0</v>
      </c>
      <c r="Z37" s="198">
        <f>Z31</f>
        <v>0</v>
      </c>
      <c r="AA37" s="16">
        <f>Z32</f>
        <v>0</v>
      </c>
      <c r="AB37" s="16">
        <f>Z33</f>
        <v>0</v>
      </c>
      <c r="AC37" s="16">
        <f>Z34</f>
        <v>1</v>
      </c>
    </row>
    <row r="38" spans="1:47" ht="18" customHeight="1"/>
    <row r="39" spans="1:47" ht="18" customHeight="1">
      <c r="A39" s="216">
        <v>9</v>
      </c>
      <c r="B39" s="221">
        <v>3125</v>
      </c>
      <c r="C39" s="220" t="s">
        <v>459</v>
      </c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6" t="s">
        <v>460</v>
      </c>
      <c r="T39" s="217"/>
      <c r="U39" s="217"/>
      <c r="V39" s="217"/>
      <c r="W39" s="227">
        <v>1570301238930</v>
      </c>
      <c r="X39" s="228"/>
      <c r="Y39" s="216" t="s">
        <v>82</v>
      </c>
      <c r="Z39" s="216"/>
      <c r="AA39" s="233"/>
      <c r="AB39" s="233"/>
      <c r="AC39" s="234"/>
      <c r="AD39" s="235"/>
      <c r="AE39" s="235"/>
      <c r="AF39" s="235"/>
      <c r="AG39" s="241"/>
      <c r="AH39" s="235"/>
      <c r="AI39" s="235"/>
      <c r="AJ39" s="235"/>
      <c r="AK39" s="241"/>
      <c r="AL39" s="233"/>
      <c r="AM39" s="233"/>
      <c r="AN39" s="235"/>
      <c r="AO39" s="235"/>
      <c r="AP39" s="235"/>
      <c r="AQ39" s="233"/>
      <c r="AR39" s="242"/>
      <c r="AS39" s="243"/>
      <c r="AT39" s="244"/>
      <c r="AU39" s="235"/>
    </row>
    <row r="40" spans="1:47" ht="18" customHeight="1">
      <c r="A40" s="216">
        <v>20</v>
      </c>
      <c r="B40" s="216">
        <v>3201</v>
      </c>
      <c r="C40" s="220" t="s">
        <v>461</v>
      </c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6"/>
      <c r="T40" s="217"/>
      <c r="U40" s="218"/>
      <c r="V40" s="218"/>
      <c r="W40" s="227"/>
      <c r="X40" s="228"/>
      <c r="Y40" s="216" t="s">
        <v>104</v>
      </c>
      <c r="Z40" s="240"/>
      <c r="AA40" s="233"/>
      <c r="AB40" s="233"/>
      <c r="AC40" s="234"/>
      <c r="AD40" s="235"/>
      <c r="AE40" s="235"/>
      <c r="AF40" s="236"/>
      <c r="AG40" s="241"/>
      <c r="AH40" s="235"/>
      <c r="AI40" s="235"/>
      <c r="AJ40" s="235"/>
      <c r="AK40" s="241"/>
      <c r="AL40" s="233"/>
      <c r="AM40" s="233"/>
      <c r="AN40" s="235"/>
      <c r="AO40" s="235"/>
      <c r="AP40" s="235"/>
      <c r="AQ40" s="233"/>
      <c r="AR40" s="250"/>
      <c r="AS40" s="251"/>
      <c r="AT40" s="252"/>
      <c r="AU40" s="235"/>
    </row>
    <row r="41" spans="1:47" ht="18" customHeight="1">
      <c r="A41" s="216">
        <v>8</v>
      </c>
      <c r="B41" s="216">
        <v>3085</v>
      </c>
      <c r="C41" s="220" t="s">
        <v>462</v>
      </c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6" t="s">
        <v>460</v>
      </c>
      <c r="T41" s="217" t="s">
        <v>298</v>
      </c>
      <c r="U41" s="217" t="s">
        <v>463</v>
      </c>
      <c r="V41" s="217" t="s">
        <v>464</v>
      </c>
      <c r="W41" s="227">
        <v>1199901603525</v>
      </c>
      <c r="X41" s="228">
        <v>240718</v>
      </c>
      <c r="Y41" s="216" t="s">
        <v>82</v>
      </c>
      <c r="Z41" s="216"/>
      <c r="AA41" s="233"/>
      <c r="AB41" s="233"/>
      <c r="AC41" s="234">
        <v>5440100004609</v>
      </c>
      <c r="AD41" s="235" t="s">
        <v>145</v>
      </c>
      <c r="AE41" s="235" t="s">
        <v>465</v>
      </c>
      <c r="AF41" s="235" t="s">
        <v>464</v>
      </c>
      <c r="AG41" s="241"/>
      <c r="AH41" s="235" t="s">
        <v>150</v>
      </c>
      <c r="AI41" s="235" t="s">
        <v>466</v>
      </c>
      <c r="AJ41" s="235" t="s">
        <v>467</v>
      </c>
      <c r="AK41" s="241"/>
      <c r="AL41" s="233">
        <v>39</v>
      </c>
      <c r="AM41" s="233">
        <v>4</v>
      </c>
      <c r="AN41" s="235" t="s">
        <v>305</v>
      </c>
      <c r="AO41" s="235" t="s">
        <v>306</v>
      </c>
      <c r="AP41" s="235" t="s">
        <v>307</v>
      </c>
      <c r="AQ41" s="233">
        <v>57140</v>
      </c>
      <c r="AR41" s="242">
        <f>X41</f>
        <v>240718</v>
      </c>
      <c r="AS41" s="243">
        <f>EDATE(AR41,-543*12)</f>
        <v>42391</v>
      </c>
      <c r="AT41" s="244" t="str">
        <f>DATEDIF(AS41,[2]Sheet1!$K$2,"Y")&amp;"ปี"&amp;DATEDIF(AS41,[2]Sheet1!$K$2,"ym")&amp;"เดือน"&amp;DATEDIF(AS41,[2]Sheet1!$K$2,"md")&amp;"วัน"</f>
        <v>3ปี5เดือน1วัน</v>
      </c>
      <c r="AU41" s="235"/>
    </row>
    <row r="42" spans="1:47" ht="18" customHeight="1"/>
    <row r="43" spans="1:47" ht="18" customHeight="1"/>
    <row r="44" spans="1:47" ht="18" customHeight="1"/>
    <row r="45" spans="1:47" ht="18" customHeight="1"/>
    <row r="46" spans="1:47" ht="18" customHeight="1"/>
    <row r="47" spans="1:47" ht="18" customHeight="1"/>
    <row r="48" spans="1:4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</sheetData>
  <mergeCells count="22">
    <mergeCell ref="X33:Y33"/>
    <mergeCell ref="X34:Y34"/>
    <mergeCell ref="X35:Y35"/>
    <mergeCell ref="A3:A5"/>
    <mergeCell ref="B3:B5"/>
    <mergeCell ref="C3:C5"/>
    <mergeCell ref="S3:S4"/>
    <mergeCell ref="X28:Y28"/>
    <mergeCell ref="X29:Y29"/>
    <mergeCell ref="X30:Y30"/>
    <mergeCell ref="X31:Y31"/>
    <mergeCell ref="X32:Y32"/>
    <mergeCell ref="AD5:AF5"/>
    <mergeCell ref="AH5:AJ5"/>
    <mergeCell ref="X25:Y25"/>
    <mergeCell ref="X26:Y26"/>
    <mergeCell ref="X27:Y27"/>
    <mergeCell ref="A1:S1"/>
    <mergeCell ref="A2:S2"/>
    <mergeCell ref="D3:R3"/>
    <mergeCell ref="T5:V5"/>
    <mergeCell ref="AA5:AB5"/>
  </mergeCells>
  <pageMargins left="0.70866141732283505" right="0.39370078740157499" top="0.74803149606299202" bottom="0.74803149606299202" header="0.31496062992126" footer="0.31496062992126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141"/>
  <sheetViews>
    <sheetView topLeftCell="A19" zoomScale="106" zoomScaleNormal="106" workbookViewId="0">
      <selection activeCell="T20" sqref="T20"/>
    </sheetView>
  </sheetViews>
  <sheetFormatPr defaultColWidth="9" defaultRowHeight="23.25"/>
  <cols>
    <col min="1" max="1" width="3.125" style="16" customWidth="1"/>
    <col min="2" max="2" width="4.875" style="16" customWidth="1"/>
    <col min="3" max="3" width="20.75" style="16" customWidth="1"/>
    <col min="4" max="18" width="3.25" style="16" customWidth="1"/>
    <col min="19" max="19" width="9.5" style="16" customWidth="1"/>
    <col min="20" max="20" width="15.5" style="16" customWidth="1"/>
    <col min="21" max="21" width="8.25" style="16" customWidth="1"/>
    <col min="22" max="22" width="8.75" style="16" customWidth="1"/>
    <col min="23" max="23" width="13.75" style="16" customWidth="1"/>
    <col min="24" max="24" width="11.625" style="16" customWidth="1"/>
    <col min="25" max="25" width="5.25" style="16" customWidth="1"/>
    <col min="26" max="26" width="12.125" style="16" customWidth="1"/>
    <col min="27" max="27" width="5.75" style="16" customWidth="1"/>
    <col min="28" max="28" width="6.75" style="16" customWidth="1"/>
    <col min="29" max="29" width="11.625" style="16" customWidth="1"/>
    <col min="30" max="30" width="5.25" style="16" customWidth="1"/>
    <col min="31" max="32" width="9" style="16" customWidth="1"/>
    <col min="33" max="33" width="15.125" style="16" customWidth="1"/>
    <col min="34" max="35" width="6.75" style="16" customWidth="1"/>
    <col min="36" max="36" width="10.25" style="16" customWidth="1"/>
    <col min="37" max="37" width="11.875" style="16" customWidth="1"/>
    <col min="38" max="38" width="4.25" style="16" customWidth="1"/>
    <col min="39" max="39" width="3.5" style="16" customWidth="1"/>
    <col min="40" max="40" width="6.25" style="16" customWidth="1"/>
    <col min="41" max="41" width="7.5" style="16" customWidth="1"/>
    <col min="42" max="42" width="7" style="16" customWidth="1"/>
    <col min="43" max="43" width="6.5" style="16" customWidth="1"/>
    <col min="44" max="44" width="9" style="16"/>
    <col min="45" max="45" width="13" style="16" customWidth="1"/>
    <col min="46" max="46" width="14.75" style="16" customWidth="1"/>
    <col min="47" max="16384" width="9" style="16"/>
  </cols>
  <sheetData>
    <row r="1" spans="1:46">
      <c r="A1" s="587" t="s">
        <v>1218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146"/>
      <c r="U1" s="146"/>
      <c r="V1" s="146"/>
      <c r="W1" s="150"/>
    </row>
    <row r="2" spans="1:46">
      <c r="A2" s="588" t="s">
        <v>60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146"/>
      <c r="U2" s="146"/>
      <c r="V2" s="146"/>
      <c r="W2" s="150"/>
    </row>
    <row r="3" spans="1:46">
      <c r="A3" s="589" t="s">
        <v>61</v>
      </c>
      <c r="B3" s="590" t="s">
        <v>62</v>
      </c>
      <c r="C3" s="589" t="s">
        <v>63</v>
      </c>
      <c r="D3" s="591" t="s">
        <v>64</v>
      </c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3"/>
      <c r="S3" s="594" t="s">
        <v>65</v>
      </c>
      <c r="T3" s="15"/>
      <c r="U3" s="15"/>
      <c r="V3" s="15"/>
      <c r="X3" s="147"/>
      <c r="Y3" s="147"/>
      <c r="Z3" s="147"/>
    </row>
    <row r="4" spans="1:46" ht="57" customHeight="1">
      <c r="A4" s="589"/>
      <c r="B4" s="590"/>
      <c r="C4" s="589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594"/>
      <c r="T4" s="12"/>
      <c r="U4" s="12"/>
      <c r="V4" s="12"/>
      <c r="W4" s="20"/>
      <c r="AR4" s="94" t="s">
        <v>67</v>
      </c>
      <c r="AS4" s="47" t="s">
        <v>68</v>
      </c>
      <c r="AT4" s="95" t="s">
        <v>69</v>
      </c>
    </row>
    <row r="5" spans="1:46">
      <c r="A5" s="589"/>
      <c r="B5" s="590"/>
      <c r="C5" s="589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601" t="s">
        <v>63</v>
      </c>
      <c r="U5" s="601"/>
      <c r="V5" s="601"/>
      <c r="W5" s="151" t="s">
        <v>70</v>
      </c>
      <c r="X5" s="12" t="s">
        <v>72</v>
      </c>
      <c r="Y5" s="12" t="s">
        <v>71</v>
      </c>
      <c r="Z5" s="36" t="s">
        <v>73</v>
      </c>
      <c r="AA5" s="601" t="s">
        <v>296</v>
      </c>
      <c r="AB5" s="601"/>
      <c r="AC5" s="37" t="s">
        <v>75</v>
      </c>
      <c r="AD5" s="598" t="s">
        <v>76</v>
      </c>
      <c r="AE5" s="598"/>
      <c r="AF5" s="598"/>
      <c r="AG5" s="37" t="s">
        <v>77</v>
      </c>
      <c r="AH5" s="598" t="s">
        <v>78</v>
      </c>
      <c r="AI5" s="598"/>
      <c r="AJ5" s="598"/>
      <c r="AK5" s="44" t="s">
        <v>79</v>
      </c>
      <c r="AL5" s="44" t="s">
        <v>80</v>
      </c>
      <c r="AM5" s="44"/>
      <c r="AN5" s="44"/>
      <c r="AO5" s="44"/>
      <c r="AP5" s="44"/>
      <c r="AQ5" s="44"/>
      <c r="AR5" s="155"/>
      <c r="AS5" s="156">
        <f ca="1">TODAY()</f>
        <v>45817</v>
      </c>
      <c r="AT5" s="157"/>
    </row>
    <row r="6" spans="1:46" ht="18" customHeight="1">
      <c r="A6" s="12">
        <v>1</v>
      </c>
      <c r="B6" s="12">
        <v>2985</v>
      </c>
      <c r="C6" s="13" t="s">
        <v>468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2"/>
      <c r="T6" s="20">
        <v>1579901775730</v>
      </c>
      <c r="U6" s="55"/>
      <c r="V6" s="12" t="s">
        <v>82</v>
      </c>
      <c r="W6" s="12" t="s">
        <v>206</v>
      </c>
      <c r="X6" s="15"/>
      <c r="Y6" s="15"/>
      <c r="Z6" s="41"/>
      <c r="AD6" s="45"/>
      <c r="AH6" s="45"/>
      <c r="AI6" s="15"/>
      <c r="AJ6" s="15"/>
      <c r="AN6" s="15"/>
      <c r="AO6" s="55"/>
      <c r="AP6" s="59"/>
      <c r="AQ6" s="101" t="str">
        <f>DATEDIF(AP6,[1]Sheet1!$K$2,"Y")&amp;"ปี"&amp;DATEDIF(AP6,[1]Sheet1!$K$2,"ym")&amp;"เดือน"&amp;DATEDIF(AP6,[1]Sheet1!$K$2,"md")&amp;"วัน"</f>
        <v>119ปี5เดือน23วัน</v>
      </c>
    </row>
    <row r="7" spans="1:46" ht="18" customHeight="1">
      <c r="A7" s="12">
        <v>2</v>
      </c>
      <c r="B7" s="12">
        <v>2987</v>
      </c>
      <c r="C7" s="13" t="s">
        <v>469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2"/>
      <c r="T7" s="20">
        <v>1577000026999</v>
      </c>
      <c r="U7" s="55"/>
      <c r="V7" s="12" t="s">
        <v>82</v>
      </c>
      <c r="W7" s="12" t="s">
        <v>206</v>
      </c>
      <c r="X7" s="15"/>
      <c r="Y7" s="15"/>
      <c r="Z7" s="41"/>
      <c r="AD7" s="45"/>
      <c r="AH7" s="45"/>
      <c r="AI7" s="15"/>
      <c r="AJ7" s="15"/>
      <c r="AN7" s="15"/>
      <c r="AO7" s="55"/>
      <c r="AP7" s="59"/>
      <c r="AQ7" s="101" t="str">
        <f>DATEDIF(AP7,[1]Sheet1!$K$2,"Y")&amp;"ปี"&amp;DATEDIF(AP7,[1]Sheet1!$K$2,"ym")&amp;"เดือน"&amp;DATEDIF(AP7,[1]Sheet1!$K$2,"md")&amp;"วัน"</f>
        <v>119ปี5เดือน23วัน</v>
      </c>
    </row>
    <row r="8" spans="1:46" ht="18" customHeight="1">
      <c r="A8" s="12">
        <v>3</v>
      </c>
      <c r="B8" s="12">
        <v>2989</v>
      </c>
      <c r="C8" s="13" t="s">
        <v>470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2"/>
      <c r="T8" s="20">
        <v>1577000024350</v>
      </c>
      <c r="U8" s="55"/>
      <c r="V8" s="12" t="s">
        <v>82</v>
      </c>
      <c r="W8" s="12" t="s">
        <v>207</v>
      </c>
      <c r="X8" s="15"/>
      <c r="Y8" s="15"/>
      <c r="Z8" s="41"/>
      <c r="AD8" s="45"/>
      <c r="AH8" s="45"/>
      <c r="AI8" s="15"/>
      <c r="AJ8" s="15"/>
      <c r="AN8" s="15"/>
      <c r="AO8" s="55"/>
      <c r="AP8" s="145"/>
      <c r="AQ8" s="101" t="str">
        <f>DATEDIF(AP8,[1]Sheet1!$K$2,"Y")&amp;"ปี"&amp;DATEDIF(AP8,[1]Sheet1!$K$2,"ym")&amp;"เดือน"&amp;DATEDIF(AP8,[1]Sheet1!$K$2,"md")&amp;"วัน"</f>
        <v>119ปี5เดือน23วัน</v>
      </c>
    </row>
    <row r="9" spans="1:46" ht="18" customHeight="1">
      <c r="A9" s="12">
        <v>4</v>
      </c>
      <c r="B9" s="12">
        <v>2993</v>
      </c>
      <c r="C9" s="13" t="s">
        <v>471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2"/>
      <c r="T9" s="20">
        <v>1638900097345</v>
      </c>
      <c r="U9" s="55"/>
      <c r="V9" s="12" t="s">
        <v>82</v>
      </c>
      <c r="W9" s="12" t="s">
        <v>207</v>
      </c>
      <c r="X9" s="15"/>
      <c r="Y9" s="15"/>
      <c r="Z9" s="41"/>
      <c r="AD9" s="45"/>
      <c r="AH9" s="45"/>
      <c r="AI9" s="15"/>
      <c r="AJ9" s="15"/>
      <c r="AN9" s="15"/>
      <c r="AO9" s="55"/>
      <c r="AP9" s="59"/>
      <c r="AQ9" s="101" t="str">
        <f>DATEDIF(AP9,[1]Sheet1!$K$2,"Y")&amp;"ปี"&amp;DATEDIF(AP9,[1]Sheet1!$K$2,"ym")&amp;"เดือน"&amp;DATEDIF(AP9,[1]Sheet1!$K$2,"md")&amp;"วัน"</f>
        <v>119ปี5เดือน23วัน</v>
      </c>
    </row>
    <row r="10" spans="1:46" ht="18" customHeight="1">
      <c r="A10" s="12">
        <v>5</v>
      </c>
      <c r="B10" s="12">
        <v>3002</v>
      </c>
      <c r="C10" s="13" t="s">
        <v>472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2"/>
      <c r="T10" s="20">
        <v>1577000026212</v>
      </c>
      <c r="U10" s="55"/>
      <c r="V10" s="12" t="s">
        <v>82</v>
      </c>
      <c r="W10" s="12" t="s">
        <v>206</v>
      </c>
      <c r="X10" s="15"/>
      <c r="Y10" s="15"/>
      <c r="Z10" s="41"/>
      <c r="AD10" s="45"/>
      <c r="AH10" s="45"/>
      <c r="AI10" s="15"/>
      <c r="AJ10" s="15"/>
      <c r="AN10" s="15"/>
      <c r="AO10" s="55"/>
      <c r="AP10" s="59"/>
      <c r="AQ10" s="101" t="str">
        <f>DATEDIF(AP10,[1]Sheet1!$K$2,"Y")&amp;"ปี"&amp;DATEDIF(AP10,[1]Sheet1!$K$2,"ym")&amp;"เดือน"&amp;DATEDIF(AP10,[1]Sheet1!$K$2,"md")&amp;"วัน"</f>
        <v>119ปี5เดือน23วัน</v>
      </c>
    </row>
    <row r="11" spans="1:46" ht="18" customHeight="1">
      <c r="A11" s="12">
        <v>6</v>
      </c>
      <c r="B11" s="12">
        <v>3005</v>
      </c>
      <c r="C11" s="13" t="s">
        <v>473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2"/>
      <c r="T11" s="20">
        <v>1579901719830</v>
      </c>
      <c r="U11" s="55"/>
      <c r="V11" s="12" t="s">
        <v>82</v>
      </c>
      <c r="W11" s="12" t="s">
        <v>213</v>
      </c>
      <c r="X11" s="15"/>
      <c r="Y11" s="15"/>
      <c r="Z11" s="41"/>
      <c r="AD11" s="45"/>
      <c r="AH11" s="45"/>
      <c r="AI11" s="15"/>
      <c r="AJ11" s="15"/>
      <c r="AN11" s="15"/>
      <c r="AO11" s="55"/>
      <c r="AP11" s="145"/>
      <c r="AQ11" s="101" t="str">
        <f>DATEDIF(AP11,[1]Sheet1!$K$2,"Y")&amp;"ปี"&amp;DATEDIF(AP11,[1]Sheet1!$K$2,"ym")&amp;"เดือน"&amp;DATEDIF(AP11,[1]Sheet1!$K$2,"md")&amp;"วัน"</f>
        <v>119ปี5เดือน23วัน</v>
      </c>
    </row>
    <row r="12" spans="1:46" ht="18" customHeight="1">
      <c r="A12" s="12">
        <v>7</v>
      </c>
      <c r="B12" s="12">
        <v>3007</v>
      </c>
      <c r="C12" s="13" t="s">
        <v>474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2"/>
      <c r="T12" s="20">
        <v>1577000025640</v>
      </c>
      <c r="U12" s="55"/>
      <c r="V12" s="12" t="s">
        <v>82</v>
      </c>
      <c r="W12" s="12" t="s">
        <v>142</v>
      </c>
      <c r="X12" s="15"/>
      <c r="Y12" s="15"/>
      <c r="Z12" s="41"/>
      <c r="AD12" s="45"/>
      <c r="AH12" s="45"/>
      <c r="AI12" s="15"/>
      <c r="AJ12" s="15"/>
      <c r="AN12" s="15"/>
      <c r="AO12" s="55"/>
      <c r="AP12" s="59"/>
      <c r="AQ12" s="101" t="str">
        <f>DATEDIF(AP12,[1]Sheet1!$K$2,"Y")&amp;"ปี"&amp;DATEDIF(AP12,[1]Sheet1!$K$2,"ym")&amp;"เดือน"&amp;DATEDIF(AP12,[1]Sheet1!$K$2,"md")&amp;"วัน"</f>
        <v>119ปี5เดือน23วัน</v>
      </c>
    </row>
    <row r="13" spans="1:46" s="2" customFormat="1" ht="18" customHeight="1">
      <c r="A13" s="451">
        <v>8</v>
      </c>
      <c r="B13" s="10">
        <v>3379</v>
      </c>
      <c r="C13" s="11" t="s">
        <v>1179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0"/>
      <c r="T13" s="186">
        <v>1579901765459</v>
      </c>
      <c r="U13" s="52"/>
      <c r="V13" s="10" t="s">
        <v>82</v>
      </c>
      <c r="W13" s="10" t="s">
        <v>475</v>
      </c>
      <c r="X13" s="142"/>
      <c r="Y13" s="142"/>
      <c r="Z13" s="143"/>
      <c r="AD13" s="144"/>
      <c r="AH13" s="144"/>
      <c r="AI13" s="142"/>
      <c r="AJ13" s="142"/>
      <c r="AN13" s="142"/>
      <c r="AO13" s="52"/>
      <c r="AP13" s="58"/>
      <c r="AQ13" s="158"/>
    </row>
    <row r="14" spans="1:46" s="2" customFormat="1" ht="18" customHeight="1">
      <c r="A14" s="451">
        <v>9</v>
      </c>
      <c r="B14" s="10">
        <v>3435</v>
      </c>
      <c r="C14" s="448" t="s">
        <v>1258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0"/>
      <c r="T14" s="186">
        <v>1577000020907</v>
      </c>
      <c r="U14" s="52"/>
      <c r="V14" s="10" t="s">
        <v>82</v>
      </c>
      <c r="W14" s="10" t="s">
        <v>475</v>
      </c>
      <c r="X14" s="142"/>
      <c r="Y14" s="142"/>
      <c r="Z14" s="143"/>
      <c r="AD14" s="144"/>
      <c r="AH14" s="144"/>
      <c r="AI14" s="142"/>
      <c r="AJ14" s="142"/>
      <c r="AN14" s="142"/>
      <c r="AO14" s="52"/>
      <c r="AP14" s="58"/>
      <c r="AQ14" s="158"/>
    </row>
    <row r="15" spans="1:46" s="2" customFormat="1" ht="18" customHeight="1">
      <c r="A15" s="451">
        <v>10</v>
      </c>
      <c r="B15" s="10">
        <v>3436</v>
      </c>
      <c r="C15" s="448" t="s">
        <v>1281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0"/>
      <c r="T15" s="186">
        <v>1577000024481</v>
      </c>
      <c r="U15" s="52"/>
      <c r="V15" s="10" t="s">
        <v>82</v>
      </c>
      <c r="W15" s="10" t="s">
        <v>475</v>
      </c>
      <c r="X15" s="142"/>
      <c r="Y15" s="142"/>
      <c r="Z15" s="143"/>
      <c r="AD15" s="144"/>
      <c r="AH15" s="144"/>
      <c r="AI15" s="142"/>
      <c r="AJ15" s="142"/>
      <c r="AN15" s="142"/>
      <c r="AO15" s="52"/>
      <c r="AP15" s="58"/>
      <c r="AQ15" s="158"/>
    </row>
    <row r="16" spans="1:46" ht="18" customHeight="1">
      <c r="A16" s="451">
        <v>11</v>
      </c>
      <c r="B16" s="12">
        <v>2994</v>
      </c>
      <c r="C16" s="13" t="s">
        <v>476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20">
        <v>1577000026743</v>
      </c>
      <c r="U16" s="55"/>
      <c r="V16" s="12" t="s">
        <v>104</v>
      </c>
      <c r="W16" s="12" t="s">
        <v>207</v>
      </c>
      <c r="X16" s="15"/>
      <c r="Y16" s="15"/>
      <c r="Z16" s="41"/>
      <c r="AD16" s="45"/>
      <c r="AH16" s="45"/>
      <c r="AI16" s="15"/>
      <c r="AJ16" s="15"/>
      <c r="AN16" s="15"/>
      <c r="AO16" s="55"/>
      <c r="AP16" s="59"/>
      <c r="AQ16" s="101" t="str">
        <f>DATEDIF(AP16,[1]Sheet1!$K$2,"Y")&amp;"ปี"&amp;DATEDIF(AP16,[1]Sheet1!$K$2,"ym")&amp;"เดือน"&amp;DATEDIF(AP16,[1]Sheet1!$K$2,"md")&amp;"วัน"</f>
        <v>119ปี5เดือน23วัน</v>
      </c>
    </row>
    <row r="17" spans="1:43" ht="18" customHeight="1">
      <c r="A17" s="451">
        <v>12</v>
      </c>
      <c r="B17" s="12">
        <v>2998</v>
      </c>
      <c r="C17" s="13" t="s">
        <v>477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20">
        <v>1577000024431</v>
      </c>
      <c r="U17" s="33"/>
      <c r="V17" s="12" t="s">
        <v>104</v>
      </c>
      <c r="W17" s="12" t="s">
        <v>142</v>
      </c>
      <c r="X17" s="4"/>
      <c r="Y17" s="4"/>
      <c r="Z17" s="43"/>
      <c r="AA17" s="3"/>
      <c r="AB17" s="3"/>
      <c r="AC17" s="3"/>
      <c r="AD17" s="46"/>
      <c r="AE17" s="3"/>
      <c r="AF17" s="3"/>
      <c r="AG17" s="3"/>
      <c r="AH17" s="46"/>
      <c r="AI17" s="4"/>
      <c r="AJ17" s="4"/>
      <c r="AK17" s="3"/>
      <c r="AL17" s="3"/>
      <c r="AM17" s="3"/>
      <c r="AN17" s="4"/>
      <c r="AO17" s="55"/>
      <c r="AP17" s="59"/>
      <c r="AQ17" s="101" t="str">
        <f>DATEDIF(AP17,[1]Sheet1!$K$2,"Y")&amp;"ปี"&amp;DATEDIF(AP17,[1]Sheet1!$K$2,"ym")&amp;"เดือน"&amp;DATEDIF(AP17,[1]Sheet1!$K$2,"md")&amp;"วัน"</f>
        <v>119ปี5เดือน23วัน</v>
      </c>
    </row>
    <row r="18" spans="1:43" s="60" customFormat="1" ht="18" customHeight="1">
      <c r="A18" s="451">
        <v>13</v>
      </c>
      <c r="B18" s="10">
        <v>3014</v>
      </c>
      <c r="C18" s="11" t="s">
        <v>478</v>
      </c>
      <c r="D18" s="61"/>
      <c r="E18" s="11"/>
      <c r="F18" s="11"/>
      <c r="G18" s="6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0"/>
      <c r="T18" s="22">
        <v>1579901735762</v>
      </c>
      <c r="U18" s="187"/>
      <c r="V18" s="10" t="s">
        <v>104</v>
      </c>
      <c r="W18" s="10" t="s">
        <v>206</v>
      </c>
      <c r="X18" s="204"/>
      <c r="Y18" s="204"/>
      <c r="Z18" s="207" t="e">
        <f>COUNTIF(#REF!,"ห้วยเย็น")</f>
        <v>#REF!</v>
      </c>
      <c r="AA18" s="208"/>
      <c r="AB18" s="208"/>
      <c r="AC18" s="208"/>
      <c r="AD18" s="209"/>
      <c r="AE18" s="208"/>
      <c r="AF18" s="208"/>
      <c r="AG18" s="208"/>
      <c r="AH18" s="209"/>
      <c r="AI18" s="204"/>
      <c r="AJ18" s="204"/>
      <c r="AK18" s="208"/>
      <c r="AL18" s="208"/>
      <c r="AM18" s="208"/>
      <c r="AN18" s="204"/>
      <c r="AO18" s="210"/>
      <c r="AP18" s="211"/>
      <c r="AQ18" s="212"/>
    </row>
    <row r="19" spans="1:43" ht="18" customHeight="1">
      <c r="A19" s="451">
        <v>14</v>
      </c>
      <c r="B19" s="12">
        <v>3000</v>
      </c>
      <c r="C19" s="13" t="s">
        <v>479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2"/>
      <c r="T19" s="20">
        <v>1577000025208</v>
      </c>
      <c r="U19" s="33"/>
      <c r="V19" s="12" t="s">
        <v>104</v>
      </c>
      <c r="W19" s="12" t="s">
        <v>211</v>
      </c>
      <c r="X19" s="4"/>
      <c r="Y19" s="4"/>
      <c r="Z19" s="43"/>
      <c r="AA19" s="3"/>
      <c r="AB19" s="3"/>
      <c r="AC19" s="3"/>
      <c r="AD19" s="46"/>
      <c r="AE19" s="3"/>
      <c r="AF19" s="3"/>
      <c r="AG19" s="3"/>
      <c r="AH19" s="46"/>
      <c r="AI19" s="4"/>
      <c r="AJ19" s="4"/>
      <c r="AK19" s="3"/>
      <c r="AL19" s="3"/>
      <c r="AM19" s="3"/>
      <c r="AN19" s="4"/>
      <c r="AO19" s="55"/>
      <c r="AP19" s="59"/>
      <c r="AQ19" s="101" t="str">
        <f>DATEDIF(AP19,[1]Sheet1!$K$2,"Y")&amp;"ปี"&amp;DATEDIF(AP19,[1]Sheet1!$K$2,"ym")&amp;"เดือน"&amp;DATEDIF(AP19,[1]Sheet1!$K$2,"md")&amp;"วัน"</f>
        <v>119ปี5เดือน23วัน</v>
      </c>
    </row>
    <row r="20" spans="1:43" ht="18" customHeight="1">
      <c r="A20" s="451">
        <v>15</v>
      </c>
      <c r="B20" s="12">
        <v>3009</v>
      </c>
      <c r="C20" s="13" t="s">
        <v>1172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2"/>
      <c r="T20" s="20">
        <v>1577000024856</v>
      </c>
      <c r="U20" s="55"/>
      <c r="V20" s="12" t="s">
        <v>104</v>
      </c>
      <c r="W20" s="12" t="s">
        <v>211</v>
      </c>
      <c r="X20" s="15"/>
      <c r="Y20" s="15"/>
      <c r="Z20" s="41"/>
      <c r="AD20" s="45"/>
      <c r="AH20" s="45"/>
      <c r="AI20" s="15"/>
      <c r="AJ20" s="15"/>
      <c r="AN20" s="15"/>
      <c r="AO20" s="55"/>
      <c r="AP20" s="59"/>
      <c r="AQ20" s="101" t="str">
        <f>DATEDIF(AP20,[1]Sheet1!$K$2,"Y")&amp;"ปี"&amp;DATEDIF(AP20,[1]Sheet1!$K$2,"ym")&amp;"เดือน"&amp;DATEDIF(AP20,[1]Sheet1!$K$2,"md")&amp;"วัน"</f>
        <v>119ปี5เดือน23วัน</v>
      </c>
    </row>
    <row r="21" spans="1:43" ht="18" customHeight="1">
      <c r="A21" s="451">
        <v>16</v>
      </c>
      <c r="B21" s="12">
        <v>3011</v>
      </c>
      <c r="C21" s="13" t="s">
        <v>480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2"/>
      <c r="T21" s="20">
        <v>1577000024651</v>
      </c>
      <c r="U21" s="55"/>
      <c r="V21" s="12" t="s">
        <v>104</v>
      </c>
      <c r="W21" s="12" t="s">
        <v>142</v>
      </c>
      <c r="X21" s="15"/>
      <c r="Y21" s="15"/>
      <c r="Z21" s="41"/>
      <c r="AD21" s="45"/>
      <c r="AH21" s="45"/>
      <c r="AI21" s="15"/>
      <c r="AJ21" s="15"/>
      <c r="AN21" s="15"/>
      <c r="AO21" s="55"/>
      <c r="AP21" s="59"/>
      <c r="AQ21" s="101" t="str">
        <f>DATEDIF(AP21,[1]Sheet1!$K$2,"Y")&amp;"ปี"&amp;DATEDIF(AP21,[1]Sheet1!$K$2,"ym")&amp;"เดือน"&amp;DATEDIF(AP21,[1]Sheet1!$K$2,"md")&amp;"วัน"</f>
        <v>119ปี5เดือน23วัน</v>
      </c>
    </row>
    <row r="22" spans="1:43" ht="18" customHeight="1">
      <c r="A22" s="451">
        <v>17</v>
      </c>
      <c r="B22" s="12">
        <v>3013</v>
      </c>
      <c r="C22" s="79" t="s">
        <v>481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20">
        <v>1577000025941</v>
      </c>
      <c r="U22" s="13"/>
      <c r="V22" s="12" t="s">
        <v>104</v>
      </c>
      <c r="W22" s="79" t="s">
        <v>206</v>
      </c>
      <c r="AO22" s="13"/>
      <c r="AQ22" s="34"/>
    </row>
    <row r="23" spans="1:43" ht="18" customHeight="1">
      <c r="A23" s="451">
        <v>18</v>
      </c>
      <c r="B23" s="12">
        <v>3057</v>
      </c>
      <c r="C23" s="13" t="s">
        <v>482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2"/>
      <c r="T23" s="3" t="s">
        <v>483</v>
      </c>
      <c r="U23" s="33"/>
      <c r="V23" s="8" t="s">
        <v>104</v>
      </c>
      <c r="W23" s="12" t="s">
        <v>206</v>
      </c>
      <c r="X23" s="4"/>
      <c r="Y23" s="4"/>
      <c r="Z23" s="43"/>
      <c r="AA23" s="3"/>
      <c r="AB23" s="3"/>
      <c r="AC23" s="3"/>
      <c r="AD23" s="46"/>
      <c r="AE23" s="3"/>
      <c r="AF23" s="3"/>
      <c r="AG23" s="3"/>
      <c r="AH23" s="46"/>
      <c r="AI23" s="4"/>
      <c r="AJ23" s="4"/>
      <c r="AK23" s="3"/>
      <c r="AL23" s="3"/>
      <c r="AM23" s="3"/>
      <c r="AN23" s="4"/>
      <c r="AO23" s="55"/>
      <c r="AP23" s="59"/>
      <c r="AQ23" s="101" t="str">
        <f>DATEDIF(AP23,[1]Sheet1!$K$2,"Y")&amp;"ปี"&amp;DATEDIF(AP23,[1]Sheet1!$K$2,"ym")&amp;"เดือน"&amp;DATEDIF(AP23,[1]Sheet1!$K$2,"md")&amp;"วัน"</f>
        <v>119ปี5เดือน23วัน</v>
      </c>
    </row>
    <row r="24" spans="1:43" s="2" customFormat="1" ht="18" customHeight="1">
      <c r="A24" s="451">
        <v>19</v>
      </c>
      <c r="B24" s="10">
        <v>3242</v>
      </c>
      <c r="C24" s="11" t="s">
        <v>484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0"/>
      <c r="T24" s="188">
        <v>1129701678475</v>
      </c>
      <c r="U24" s="187"/>
      <c r="V24" s="26" t="s">
        <v>104</v>
      </c>
      <c r="W24" s="10"/>
      <c r="X24" s="185"/>
      <c r="Y24" s="185"/>
      <c r="Z24" s="199"/>
      <c r="AA24" s="1"/>
      <c r="AB24" s="1"/>
      <c r="AC24" s="1"/>
      <c r="AD24" s="200"/>
      <c r="AE24" s="1"/>
      <c r="AF24" s="1"/>
      <c r="AG24" s="1"/>
      <c r="AH24" s="200"/>
      <c r="AI24" s="185"/>
      <c r="AJ24" s="185"/>
      <c r="AK24" s="1"/>
      <c r="AL24" s="1"/>
      <c r="AM24" s="1"/>
      <c r="AN24" s="185"/>
      <c r="AO24" s="213"/>
      <c r="AP24" s="58"/>
      <c r="AQ24" s="214"/>
    </row>
    <row r="25" spans="1:43" s="2" customFormat="1" ht="18" customHeight="1">
      <c r="A25" s="451">
        <v>20</v>
      </c>
      <c r="B25" s="10">
        <v>3380</v>
      </c>
      <c r="C25" s="11" t="s">
        <v>1171</v>
      </c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2"/>
      <c r="T25" s="205">
        <v>1577000024058</v>
      </c>
      <c r="U25" s="206"/>
      <c r="V25" s="85" t="s">
        <v>104</v>
      </c>
      <c r="W25" s="162" t="s">
        <v>475</v>
      </c>
      <c r="X25" s="185"/>
      <c r="Y25" s="185"/>
      <c r="Z25" s="199"/>
      <c r="AA25" s="1"/>
      <c r="AB25" s="1"/>
      <c r="AC25" s="1"/>
      <c r="AD25" s="200"/>
      <c r="AE25" s="1"/>
      <c r="AF25" s="1"/>
      <c r="AG25" s="1"/>
      <c r="AH25" s="200"/>
      <c r="AI25" s="185"/>
      <c r="AJ25" s="185"/>
      <c r="AK25" s="1"/>
      <c r="AL25" s="1"/>
      <c r="AM25" s="1"/>
      <c r="AN25" s="185"/>
      <c r="AO25" s="213"/>
      <c r="AP25" s="58"/>
      <c r="AQ25" s="214"/>
    </row>
    <row r="26" spans="1:43" s="2" customFormat="1" ht="18" customHeight="1">
      <c r="A26" s="512">
        <v>21</v>
      </c>
      <c r="B26" s="525">
        <v>3461</v>
      </c>
      <c r="C26" s="455" t="s">
        <v>1345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2"/>
      <c r="T26" s="205">
        <v>1571300140732</v>
      </c>
      <c r="U26" s="206"/>
      <c r="V26" s="85" t="s">
        <v>104</v>
      </c>
      <c r="W26" s="162" t="s">
        <v>652</v>
      </c>
      <c r="X26" s="185"/>
      <c r="Y26" s="185"/>
      <c r="Z26" s="199"/>
      <c r="AA26" s="1"/>
      <c r="AB26" s="1"/>
      <c r="AC26" s="1"/>
      <c r="AD26" s="200"/>
      <c r="AE26" s="1"/>
      <c r="AF26" s="1"/>
      <c r="AG26" s="1"/>
      <c r="AH26" s="200"/>
      <c r="AI26" s="185"/>
      <c r="AJ26" s="185"/>
      <c r="AK26" s="1"/>
      <c r="AL26" s="1"/>
      <c r="AM26" s="1"/>
      <c r="AN26" s="185"/>
      <c r="AO26" s="213"/>
      <c r="AP26" s="58"/>
      <c r="AQ26" s="214"/>
    </row>
    <row r="27" spans="1:43" s="64" customFormat="1" ht="18" customHeight="1">
      <c r="A27" s="451"/>
      <c r="B27" s="525"/>
      <c r="C27" s="455"/>
      <c r="P27" s="18" t="s">
        <v>118</v>
      </c>
      <c r="Q27" s="27" t="s">
        <v>4</v>
      </c>
      <c r="R27" s="28" t="s">
        <v>5</v>
      </c>
      <c r="S27" s="29" t="s">
        <v>6</v>
      </c>
      <c r="T27" s="190"/>
      <c r="U27" s="191"/>
      <c r="V27" s="192"/>
      <c r="W27" s="63"/>
      <c r="X27" s="192"/>
      <c r="Y27" s="192"/>
      <c r="Z27" s="201" t="e">
        <f>COUNTIF(#REF!,"เมืองกาญจน์")</f>
        <v>#REF!</v>
      </c>
      <c r="AA27" s="202"/>
      <c r="AB27" s="202"/>
      <c r="AC27" s="202"/>
      <c r="AD27" s="190"/>
      <c r="AE27" s="202"/>
      <c r="AF27" s="202"/>
      <c r="AG27" s="202"/>
      <c r="AH27" s="190"/>
      <c r="AI27" s="192"/>
      <c r="AJ27" s="192"/>
      <c r="AK27" s="202"/>
      <c r="AL27" s="202"/>
      <c r="AM27" s="202"/>
      <c r="AN27" s="192"/>
      <c r="AO27" s="70"/>
      <c r="AP27" s="71"/>
      <c r="AQ27" s="72"/>
    </row>
    <row r="28" spans="1:43" ht="18" customHeight="1">
      <c r="A28" s="183"/>
      <c r="B28" s="183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184"/>
      <c r="Q28" s="184">
        <v>10</v>
      </c>
      <c r="R28" s="184">
        <v>11</v>
      </c>
      <c r="S28" s="193">
        <f>SUM(Q28:R28)</f>
        <v>21</v>
      </c>
      <c r="T28" s="194"/>
      <c r="U28" s="195"/>
      <c r="V28" s="196"/>
      <c r="W28" s="197"/>
    </row>
    <row r="29" spans="1:43" ht="18" customHeight="1">
      <c r="A29" s="15"/>
      <c r="B29" s="15"/>
      <c r="T29" s="46"/>
      <c r="V29" s="15"/>
    </row>
    <row r="30" spans="1:43" ht="18" customHeight="1">
      <c r="A30" s="15"/>
      <c r="B30" s="15"/>
      <c r="T30" s="46"/>
      <c r="V30" s="15"/>
      <c r="X30" s="594" t="s">
        <v>208</v>
      </c>
      <c r="Y30" s="594"/>
      <c r="Z30" s="30">
        <f>COUNTIF(Z9:Z21,"ใหม่เจริญ")</f>
        <v>0</v>
      </c>
    </row>
    <row r="31" spans="1:43" ht="18" customHeight="1">
      <c r="X31" s="594" t="s">
        <v>209</v>
      </c>
      <c r="Y31" s="594"/>
      <c r="Z31" s="30">
        <f>COUNTIF(Z9:Z21,"ห้วยสา")</f>
        <v>0</v>
      </c>
    </row>
    <row r="32" spans="1:43" ht="18" customHeight="1">
      <c r="X32" s="594" t="s">
        <v>210</v>
      </c>
      <c r="Y32" s="594"/>
      <c r="Z32" s="30">
        <f>COUNTIF(Z9:Z21,"ธารทอง")</f>
        <v>0</v>
      </c>
    </row>
    <row r="33" spans="1:46" ht="18" customHeight="1">
      <c r="X33" s="594" t="s">
        <v>211</v>
      </c>
      <c r="Y33" s="594"/>
      <c r="Z33" s="30">
        <f>COUNTIF(Z9:Z21,"ห้วยตุ๊")</f>
        <v>0</v>
      </c>
    </row>
    <row r="34" spans="1:46" ht="18" customHeight="1">
      <c r="X34" s="594" t="s">
        <v>212</v>
      </c>
      <c r="Y34" s="594"/>
      <c r="Z34" s="30">
        <f>COUNTIF(Z9:Z21,"กิ่วกาญจน์")</f>
        <v>0</v>
      </c>
    </row>
    <row r="35" spans="1:46" ht="18" customHeight="1">
      <c r="X35" s="594" t="s">
        <v>213</v>
      </c>
      <c r="Y35" s="594"/>
      <c r="Z35" s="30">
        <f>COUNTIF(Z9:Z21,"กิ่วดอยหลวง")</f>
        <v>0</v>
      </c>
    </row>
    <row r="36" spans="1:46" ht="18" customHeight="1">
      <c r="X36" s="599" t="s">
        <v>6</v>
      </c>
      <c r="Y36" s="599"/>
      <c r="Z36" s="203" t="e">
        <f>SUM(Z23:Z35)</f>
        <v>#REF!</v>
      </c>
    </row>
    <row r="37" spans="1:46" ht="18" customHeight="1">
      <c r="X37" s="198" t="str">
        <f>X30</f>
        <v>ใหม่เจริญ</v>
      </c>
      <c r="Y37" s="198" t="str">
        <f>X31</f>
        <v>ห้วยสา</v>
      </c>
      <c r="Z37" s="198" t="str">
        <f>X32</f>
        <v>ธารทอง</v>
      </c>
      <c r="AA37" s="16" t="str">
        <f>X33</f>
        <v>ห้วยตุ๊</v>
      </c>
      <c r="AB37" s="16" t="str">
        <f>X34</f>
        <v>กิ่วกาญจน์</v>
      </c>
      <c r="AC37" s="16" t="str">
        <f>X35</f>
        <v>กิ่วดอยหลวง</v>
      </c>
    </row>
    <row r="38" spans="1:46" ht="18" customHeight="1">
      <c r="T38" s="198" t="e">
        <f>#REF!</f>
        <v>#REF!</v>
      </c>
      <c r="U38" s="198">
        <f>X23</f>
        <v>0</v>
      </c>
      <c r="V38" s="198" t="e">
        <f>#REF!</f>
        <v>#REF!</v>
      </c>
      <c r="W38" s="198" t="e">
        <f>#REF!</f>
        <v>#REF!</v>
      </c>
      <c r="X38" s="198">
        <f>Z30</f>
        <v>0</v>
      </c>
      <c r="Y38" s="198">
        <f>Z31</f>
        <v>0</v>
      </c>
      <c r="Z38" s="198">
        <f>Z32</f>
        <v>0</v>
      </c>
      <c r="AA38" s="16">
        <f>Z33</f>
        <v>0</v>
      </c>
      <c r="AB38" s="16">
        <f>Z34</f>
        <v>0</v>
      </c>
      <c r="AC38" s="16">
        <f>Z35</f>
        <v>0</v>
      </c>
    </row>
    <row r="39" spans="1:46" ht="18" customHeight="1">
      <c r="T39" s="198" t="e">
        <f>#REF!</f>
        <v>#REF!</v>
      </c>
      <c r="U39" s="198">
        <f>Z23</f>
        <v>0</v>
      </c>
      <c r="V39" s="198" t="e">
        <f>#REF!</f>
        <v>#REF!</v>
      </c>
      <c r="W39" s="198" t="e">
        <f>#REF!</f>
        <v>#REF!</v>
      </c>
    </row>
    <row r="41" spans="1:46" ht="18" customHeight="1">
      <c r="X41" s="33">
        <v>240192</v>
      </c>
      <c r="Y41" s="8" t="s">
        <v>82</v>
      </c>
      <c r="Z41" s="12" t="s">
        <v>208</v>
      </c>
      <c r="AA41" s="4">
        <v>4</v>
      </c>
      <c r="AB41" s="4">
        <v>9</v>
      </c>
      <c r="AC41" s="43">
        <v>3570300395591</v>
      </c>
      <c r="AD41" s="3" t="s">
        <v>145</v>
      </c>
      <c r="AE41" s="3" t="s">
        <v>485</v>
      </c>
      <c r="AF41" s="3" t="s">
        <v>486</v>
      </c>
      <c r="AG41" s="46">
        <v>3570300391161</v>
      </c>
      <c r="AH41" s="3" t="s">
        <v>150</v>
      </c>
      <c r="AI41" s="3" t="s">
        <v>487</v>
      </c>
      <c r="AJ41" s="3" t="s">
        <v>488</v>
      </c>
      <c r="AK41" s="46">
        <v>57030279425</v>
      </c>
      <c r="AL41" s="4" t="s">
        <v>489</v>
      </c>
      <c r="AM41" s="4">
        <v>4</v>
      </c>
      <c r="AN41" s="3" t="s">
        <v>305</v>
      </c>
      <c r="AO41" s="3" t="s">
        <v>306</v>
      </c>
      <c r="AP41" s="3" t="s">
        <v>307</v>
      </c>
      <c r="AQ41" s="4">
        <v>57140</v>
      </c>
      <c r="AR41" s="55">
        <f>X41</f>
        <v>240192</v>
      </c>
      <c r="AS41" s="59">
        <f>EDATE(AR41,-543*12)</f>
        <v>41865</v>
      </c>
      <c r="AT41" s="101" t="str">
        <f>DATEDIF(AS41,[1]Sheet1!$K$2,"Y")&amp;"ปี"&amp;DATEDIF(AS41,[1]Sheet1!$K$2,"ym")&amp;"เดือน"&amp;DATEDIF(AS41,[1]Sheet1!$K$2,"md")&amp;"วัน"</f>
        <v>4ปี10เดือน9วัน</v>
      </c>
    </row>
    <row r="42" spans="1:46" ht="18" customHeight="1">
      <c r="A42" s="12">
        <v>3</v>
      </c>
      <c r="B42" s="12">
        <v>2854</v>
      </c>
      <c r="C42" s="13" t="s">
        <v>490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2" t="s">
        <v>491</v>
      </c>
      <c r="T42" s="13" t="s">
        <v>298</v>
      </c>
      <c r="U42" s="13" t="s">
        <v>492</v>
      </c>
      <c r="V42" s="13" t="s">
        <v>486</v>
      </c>
      <c r="W42" s="20">
        <v>1579901671390</v>
      </c>
      <c r="X42" s="55">
        <v>239451</v>
      </c>
      <c r="Y42" s="12" t="s">
        <v>104</v>
      </c>
      <c r="Z42" s="12" t="s">
        <v>142</v>
      </c>
      <c r="AA42" s="15">
        <v>6</v>
      </c>
      <c r="AB42" s="15">
        <v>9</v>
      </c>
      <c r="AC42" s="41">
        <v>5570700145148</v>
      </c>
      <c r="AD42" s="16" t="s">
        <v>145</v>
      </c>
      <c r="AE42" s="16" t="s">
        <v>493</v>
      </c>
      <c r="AF42" s="16" t="s">
        <v>494</v>
      </c>
      <c r="AG42" s="45">
        <v>570389010044</v>
      </c>
      <c r="AH42" s="16" t="s">
        <v>150</v>
      </c>
      <c r="AI42" s="16" t="s">
        <v>495</v>
      </c>
      <c r="AJ42" s="16" t="s">
        <v>496</v>
      </c>
      <c r="AK42" s="45">
        <v>0</v>
      </c>
      <c r="AL42" s="15" t="s">
        <v>497</v>
      </c>
      <c r="AM42" s="15">
        <v>7</v>
      </c>
      <c r="AN42" s="16" t="s">
        <v>305</v>
      </c>
      <c r="AO42" s="16" t="s">
        <v>306</v>
      </c>
      <c r="AP42" s="16" t="s">
        <v>307</v>
      </c>
      <c r="AQ42" s="15">
        <v>57140</v>
      </c>
      <c r="AR42" s="55">
        <f>X42</f>
        <v>239451</v>
      </c>
      <c r="AS42" s="59">
        <f>EDATE(AR42,-543*12)</f>
        <v>41125</v>
      </c>
      <c r="AT42" s="101" t="str">
        <f>DATEDIF(AS42,[1]Sheet1!$K$2,"Y")&amp;"ปี"&amp;DATEDIF(AS42,[1]Sheet1!$K$2,"ym")&amp;"เดือน"&amp;DATEDIF(AS42,[1]Sheet1!$K$2,"md")&amp;"วัน"</f>
        <v>6ปี10เดือน19วัน</v>
      </c>
    </row>
    <row r="43" spans="1:46">
      <c r="A43" s="12">
        <v>20</v>
      </c>
      <c r="B43" s="12">
        <v>2916</v>
      </c>
      <c r="C43" s="13" t="s">
        <v>498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2" t="s">
        <v>491</v>
      </c>
      <c r="T43" s="13" t="s">
        <v>351</v>
      </c>
      <c r="U43" s="13" t="s">
        <v>499</v>
      </c>
      <c r="V43" s="13" t="s">
        <v>500</v>
      </c>
      <c r="W43" s="20">
        <v>1578800082177</v>
      </c>
    </row>
    <row r="44" spans="1:46" s="2" customFormat="1" ht="18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52">
        <v>240260</v>
      </c>
      <c r="Y44" s="10" t="s">
        <v>82</v>
      </c>
      <c r="Z44" s="10" t="s">
        <v>142</v>
      </c>
      <c r="AA44" s="142">
        <v>4</v>
      </c>
      <c r="AB44" s="142">
        <v>6</v>
      </c>
      <c r="AC44" s="143">
        <v>1330400140166</v>
      </c>
      <c r="AD44" s="2" t="s">
        <v>145</v>
      </c>
      <c r="AE44" s="2" t="s">
        <v>398</v>
      </c>
      <c r="AF44" s="2" t="s">
        <v>501</v>
      </c>
      <c r="AG44" s="144">
        <v>8570376008591</v>
      </c>
      <c r="AH44" s="2" t="s">
        <v>150</v>
      </c>
      <c r="AI44" s="2" t="s">
        <v>502</v>
      </c>
      <c r="AJ44" s="2" t="s">
        <v>452</v>
      </c>
      <c r="AK44" s="144">
        <v>57039005336</v>
      </c>
      <c r="AL44" s="142" t="s">
        <v>503</v>
      </c>
      <c r="AM44" s="142">
        <v>7</v>
      </c>
      <c r="AN44" s="2" t="s">
        <v>305</v>
      </c>
      <c r="AO44" s="2" t="s">
        <v>306</v>
      </c>
      <c r="AP44" s="2" t="s">
        <v>307</v>
      </c>
      <c r="AQ44" s="142">
        <v>57140</v>
      </c>
      <c r="AR44" s="52">
        <f>X44</f>
        <v>240260</v>
      </c>
      <c r="AS44" s="58">
        <f>EDATE(AR44,-543*12)</f>
        <v>41933</v>
      </c>
      <c r="AT44" s="158" t="str">
        <f>DATEDIF(AS44,[1]Sheet1!$K$2,"Y")&amp;"ปี"&amp;DATEDIF(AS44,[1]Sheet1!$K$2,"ym")&amp;"เดือน"&amp;DATEDIF(AS44,[1]Sheet1!$K$2,"md")&amp;"วัน"</f>
        <v>4ปี8เดือน2วัน</v>
      </c>
    </row>
    <row r="45" spans="1:46" ht="18" customHeight="1">
      <c r="A45" s="10">
        <v>9</v>
      </c>
      <c r="B45" s="10">
        <v>2862</v>
      </c>
      <c r="C45" s="11" t="s">
        <v>504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0" t="s">
        <v>505</v>
      </c>
      <c r="T45" s="11" t="s">
        <v>298</v>
      </c>
      <c r="U45" s="11" t="s">
        <v>506</v>
      </c>
      <c r="V45" s="11" t="s">
        <v>501</v>
      </c>
      <c r="W45" s="22">
        <v>1570301238557</v>
      </c>
      <c r="X45" s="33">
        <v>240393</v>
      </c>
      <c r="Y45" s="8" t="s">
        <v>82</v>
      </c>
      <c r="Z45" s="12" t="s">
        <v>206</v>
      </c>
      <c r="AA45" s="4">
        <v>4</v>
      </c>
      <c r="AB45" s="4">
        <v>2</v>
      </c>
      <c r="AC45" s="43">
        <v>3311000611720</v>
      </c>
      <c r="AD45" s="3" t="s">
        <v>145</v>
      </c>
      <c r="AE45" s="3" t="s">
        <v>507</v>
      </c>
      <c r="AF45" s="3" t="s">
        <v>508</v>
      </c>
      <c r="AG45" s="46">
        <v>8570384000020</v>
      </c>
      <c r="AH45" s="3" t="s">
        <v>150</v>
      </c>
      <c r="AI45" s="3" t="s">
        <v>509</v>
      </c>
      <c r="AJ45" s="3" t="s">
        <v>510</v>
      </c>
      <c r="AK45" s="46">
        <v>57030244907</v>
      </c>
      <c r="AL45" s="4">
        <v>297</v>
      </c>
      <c r="AM45" s="4">
        <v>9</v>
      </c>
      <c r="AN45" s="3" t="s">
        <v>305</v>
      </c>
      <c r="AO45" s="3" t="s">
        <v>306</v>
      </c>
      <c r="AP45" s="3" t="s">
        <v>307</v>
      </c>
      <c r="AQ45" s="4">
        <v>57140</v>
      </c>
      <c r="AR45" s="55">
        <f>X45</f>
        <v>240393</v>
      </c>
      <c r="AS45" s="59">
        <f>EDATE(AR45,-543*12)</f>
        <v>42066</v>
      </c>
      <c r="AT45" s="101" t="str">
        <f>DATEDIF(AS45,[1]Sheet1!$K$2,"Y")&amp;"ปี"&amp;DATEDIF(AS45,[1]Sheet1!$K$2,"ym")&amp;"เดือน"&amp;DATEDIF(AS45,[1]Sheet1!$K$2,"md")&amp;"วัน"</f>
        <v>4ปี3เดือน20วัน</v>
      </c>
    </row>
    <row r="46" spans="1:46" ht="18" customHeight="1">
      <c r="A46" s="12">
        <v>13</v>
      </c>
      <c r="B46" s="12">
        <v>2918</v>
      </c>
      <c r="C46" s="13" t="s">
        <v>511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2"/>
      <c r="T46" s="13" t="s">
        <v>298</v>
      </c>
      <c r="U46" s="13" t="s">
        <v>512</v>
      </c>
      <c r="V46" s="13" t="s">
        <v>513</v>
      </c>
      <c r="W46" s="20">
        <v>1579901706215</v>
      </c>
      <c r="X46" s="33">
        <v>240348</v>
      </c>
      <c r="Y46" s="8" t="s">
        <v>104</v>
      </c>
      <c r="Z46" s="12" t="s">
        <v>206</v>
      </c>
      <c r="AA46" s="4">
        <v>4</v>
      </c>
      <c r="AB46" s="4">
        <v>4</v>
      </c>
      <c r="AC46" s="43">
        <v>8570384003070</v>
      </c>
      <c r="AD46" s="3" t="s">
        <v>145</v>
      </c>
      <c r="AE46" s="3" t="s">
        <v>514</v>
      </c>
      <c r="AF46" s="3" t="s">
        <v>417</v>
      </c>
      <c r="AG46" s="46" t="s">
        <v>515</v>
      </c>
      <c r="AH46" s="3" t="s">
        <v>265</v>
      </c>
      <c r="AI46" s="3" t="s">
        <v>516</v>
      </c>
      <c r="AJ46" s="3" t="s">
        <v>390</v>
      </c>
      <c r="AK46" s="46" t="s">
        <v>515</v>
      </c>
      <c r="AL46" s="4">
        <v>286</v>
      </c>
      <c r="AM46" s="4">
        <v>9</v>
      </c>
      <c r="AN46" s="3" t="s">
        <v>305</v>
      </c>
      <c r="AO46" s="3" t="s">
        <v>306</v>
      </c>
      <c r="AP46" s="3" t="s">
        <v>307</v>
      </c>
      <c r="AQ46" s="4">
        <v>57140</v>
      </c>
      <c r="AR46" s="55">
        <f>X46</f>
        <v>240348</v>
      </c>
      <c r="AS46" s="59">
        <f>EDATE(AR46,-543*12)</f>
        <v>42021</v>
      </c>
      <c r="AT46" s="101" t="str">
        <f>DATEDIF(AS46,[1]Sheet1!$K$2,"Y")&amp;"ปี"&amp;DATEDIF(AS46,[1]Sheet1!$K$2,"ym")&amp;"เดือน"&amp;DATEDIF(AS46,[1]Sheet1!$K$2,"md")&amp;"วัน"</f>
        <v>4ปี5เดือน6วัน</v>
      </c>
    </row>
    <row r="47" spans="1:46" ht="18" customHeight="1">
      <c r="A47" s="12">
        <v>21</v>
      </c>
      <c r="B47" s="12">
        <v>2967</v>
      </c>
      <c r="C47" s="13" t="s">
        <v>517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2" t="s">
        <v>217</v>
      </c>
      <c r="T47" s="13" t="s">
        <v>351</v>
      </c>
      <c r="U47" s="13" t="s">
        <v>518</v>
      </c>
      <c r="V47" s="13" t="s">
        <v>519</v>
      </c>
      <c r="W47" s="20" t="s">
        <v>520</v>
      </c>
      <c r="X47" s="15"/>
      <c r="Y47" s="15"/>
      <c r="Z47" s="41"/>
      <c r="AD47" s="45"/>
      <c r="AH47" s="45"/>
      <c r="AI47" s="15"/>
      <c r="AJ47" s="15"/>
      <c r="AN47" s="15"/>
      <c r="AO47" s="55"/>
      <c r="AP47" s="59"/>
      <c r="AQ47" s="101"/>
    </row>
    <row r="48" spans="1:46">
      <c r="A48" s="12">
        <v>9</v>
      </c>
      <c r="B48" s="12">
        <v>3148</v>
      </c>
      <c r="C48" s="13" t="s">
        <v>521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2" t="s">
        <v>460</v>
      </c>
      <c r="T48" s="17">
        <v>1819901047847</v>
      </c>
      <c r="U48" s="55"/>
      <c r="V48" s="12" t="s">
        <v>82</v>
      </c>
      <c r="W48" s="12" t="s">
        <v>142</v>
      </c>
    </row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</sheetData>
  <mergeCells count="18">
    <mergeCell ref="X33:Y33"/>
    <mergeCell ref="X34:Y34"/>
    <mergeCell ref="X35:Y35"/>
    <mergeCell ref="X36:Y36"/>
    <mergeCell ref="A3:A5"/>
    <mergeCell ref="B3:B5"/>
    <mergeCell ref="C3:C5"/>
    <mergeCell ref="S3:S4"/>
    <mergeCell ref="AD5:AF5"/>
    <mergeCell ref="AH5:AJ5"/>
    <mergeCell ref="X30:Y30"/>
    <mergeCell ref="X31:Y31"/>
    <mergeCell ref="X32:Y32"/>
    <mergeCell ref="A1:S1"/>
    <mergeCell ref="A2:S2"/>
    <mergeCell ref="D3:R3"/>
    <mergeCell ref="T5:V5"/>
    <mergeCell ref="AA5:AB5"/>
  </mergeCells>
  <pageMargins left="0.78740157480314998" right="0.196850393700787" top="0.78740157480314998" bottom="0.15748031496063" header="0.196850393700787" footer="0.196850393700787"/>
  <pageSetup paperSize="9" orientation="portrait" horizontalDpi="4294967293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141"/>
  <sheetViews>
    <sheetView topLeftCell="A13" zoomScale="106" zoomScaleNormal="106" workbookViewId="0">
      <selection activeCell="I26" sqref="I26"/>
    </sheetView>
  </sheetViews>
  <sheetFormatPr defaultColWidth="9" defaultRowHeight="23.25"/>
  <cols>
    <col min="1" max="1" width="3.125" style="16" customWidth="1"/>
    <col min="2" max="2" width="4.875" style="16" customWidth="1"/>
    <col min="3" max="3" width="20.75" style="16" customWidth="1"/>
    <col min="4" max="18" width="3.25" style="16" customWidth="1"/>
    <col min="19" max="19" width="9.5" style="16" customWidth="1"/>
    <col min="20" max="20" width="15.5" style="16" customWidth="1"/>
    <col min="21" max="21" width="8.25" style="16" customWidth="1"/>
    <col min="22" max="22" width="8.75" style="16" customWidth="1"/>
    <col min="23" max="23" width="13.75" style="16" customWidth="1"/>
    <col min="24" max="24" width="11.625" style="16" customWidth="1"/>
    <col min="25" max="25" width="5.25" style="16" customWidth="1"/>
    <col min="26" max="26" width="12.125" style="16" customWidth="1"/>
    <col min="27" max="27" width="5.75" style="16" customWidth="1"/>
    <col min="28" max="28" width="6.75" style="16" customWidth="1"/>
    <col min="29" max="29" width="11.625" style="16" customWidth="1"/>
    <col min="30" max="30" width="5.25" style="16" customWidth="1"/>
    <col min="31" max="32" width="9" style="16" customWidth="1"/>
    <col min="33" max="33" width="15.125" style="16" customWidth="1"/>
    <col min="34" max="35" width="6.75" style="16" customWidth="1"/>
    <col min="36" max="36" width="10.25" style="16" customWidth="1"/>
    <col min="37" max="37" width="11.875" style="16" customWidth="1"/>
    <col min="38" max="38" width="4.25" style="16" customWidth="1"/>
    <col min="39" max="39" width="3.5" style="16" customWidth="1"/>
    <col min="40" max="40" width="6.25" style="16" customWidth="1"/>
    <col min="41" max="41" width="7.5" style="16" customWidth="1"/>
    <col min="42" max="42" width="7" style="16" customWidth="1"/>
    <col min="43" max="43" width="6.5" style="16" customWidth="1"/>
    <col min="44" max="44" width="9" style="16"/>
    <col min="45" max="45" width="13" style="16" customWidth="1"/>
    <col min="46" max="46" width="14.75" style="16" customWidth="1"/>
    <col min="47" max="16384" width="9" style="16"/>
  </cols>
  <sheetData>
    <row r="1" spans="1:46">
      <c r="A1" s="587" t="s">
        <v>1219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146"/>
      <c r="U1" s="146"/>
      <c r="V1" s="146"/>
      <c r="W1" s="150"/>
    </row>
    <row r="2" spans="1:46">
      <c r="A2" s="588" t="s">
        <v>60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146"/>
      <c r="U2" s="146"/>
      <c r="V2" s="146"/>
      <c r="W2" s="150"/>
    </row>
    <row r="3" spans="1:46">
      <c r="A3" s="589" t="s">
        <v>61</v>
      </c>
      <c r="B3" s="590" t="s">
        <v>62</v>
      </c>
      <c r="C3" s="589" t="s">
        <v>63</v>
      </c>
      <c r="D3" s="591" t="s">
        <v>64</v>
      </c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3"/>
      <c r="S3" s="594" t="s">
        <v>65</v>
      </c>
      <c r="T3" s="15"/>
      <c r="U3" s="15"/>
      <c r="V3" s="15"/>
      <c r="X3" s="147"/>
      <c r="Y3" s="147"/>
      <c r="Z3" s="147"/>
    </row>
    <row r="4" spans="1:46" ht="57" customHeight="1">
      <c r="A4" s="589"/>
      <c r="B4" s="590"/>
      <c r="C4" s="589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594"/>
      <c r="T4" s="12"/>
      <c r="U4" s="12"/>
      <c r="V4" s="12"/>
      <c r="W4" s="20"/>
      <c r="AR4" s="94" t="s">
        <v>67</v>
      </c>
      <c r="AS4" s="47" t="s">
        <v>68</v>
      </c>
      <c r="AT4" s="95" t="s">
        <v>69</v>
      </c>
    </row>
    <row r="5" spans="1:46">
      <c r="A5" s="589"/>
      <c r="B5" s="590"/>
      <c r="C5" s="589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601" t="s">
        <v>63</v>
      </c>
      <c r="U5" s="601"/>
      <c r="V5" s="601"/>
      <c r="W5" s="151" t="s">
        <v>70</v>
      </c>
      <c r="X5" s="12" t="s">
        <v>72</v>
      </c>
      <c r="Y5" s="12" t="s">
        <v>71</v>
      </c>
      <c r="Z5" s="36" t="s">
        <v>73</v>
      </c>
      <c r="AA5" s="601" t="s">
        <v>296</v>
      </c>
      <c r="AB5" s="601"/>
      <c r="AC5" s="37" t="s">
        <v>75</v>
      </c>
      <c r="AD5" s="598" t="s">
        <v>76</v>
      </c>
      <c r="AE5" s="598"/>
      <c r="AF5" s="598"/>
      <c r="AG5" s="37" t="s">
        <v>77</v>
      </c>
      <c r="AH5" s="598" t="s">
        <v>78</v>
      </c>
      <c r="AI5" s="598"/>
      <c r="AJ5" s="598"/>
      <c r="AK5" s="44" t="s">
        <v>79</v>
      </c>
      <c r="AL5" s="44" t="s">
        <v>80</v>
      </c>
      <c r="AM5" s="44"/>
      <c r="AN5" s="44"/>
      <c r="AO5" s="44"/>
      <c r="AP5" s="44"/>
      <c r="AQ5" s="44"/>
      <c r="AR5" s="155"/>
      <c r="AS5" s="156">
        <f ca="1">TODAY()</f>
        <v>45817</v>
      </c>
      <c r="AT5" s="157"/>
    </row>
    <row r="6" spans="1:46" s="2" customFormat="1" ht="18" customHeight="1">
      <c r="A6" s="12">
        <v>1</v>
      </c>
      <c r="B6" s="10">
        <v>2986</v>
      </c>
      <c r="C6" s="11" t="s">
        <v>522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0"/>
      <c r="T6" s="22">
        <v>1508000029158</v>
      </c>
      <c r="U6" s="52"/>
      <c r="V6" s="10" t="s">
        <v>82</v>
      </c>
      <c r="W6" s="10"/>
      <c r="X6" s="142"/>
      <c r="Y6" s="142"/>
      <c r="Z6" s="143"/>
      <c r="AD6" s="144"/>
      <c r="AH6" s="144"/>
      <c r="AI6" s="142"/>
      <c r="AJ6" s="142"/>
      <c r="AN6" s="142"/>
      <c r="AO6" s="52"/>
      <c r="AP6" s="58"/>
      <c r="AQ6" s="158" t="str">
        <f>DATEDIF(AP6,[1]Sheet1!$K$2,"Y")&amp;"ปี"&amp;DATEDIF(AP6,[1]Sheet1!$K$2,"ym")&amp;"เดือน"&amp;DATEDIF(AP6,[1]Sheet1!$K$2,"md")&amp;"วัน"</f>
        <v>119ปี5เดือน23วัน</v>
      </c>
    </row>
    <row r="7" spans="1:46" s="2" customFormat="1" ht="18" customHeight="1">
      <c r="A7" s="12">
        <v>2</v>
      </c>
      <c r="B7" s="10">
        <v>2988</v>
      </c>
      <c r="C7" s="11" t="s">
        <v>523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0"/>
      <c r="T7" s="22">
        <v>1579901719848</v>
      </c>
      <c r="U7" s="52"/>
      <c r="V7" s="10" t="s">
        <v>82</v>
      </c>
      <c r="W7" s="10"/>
      <c r="X7" s="142"/>
      <c r="Y7" s="142"/>
      <c r="Z7" s="143"/>
      <c r="AD7" s="144"/>
      <c r="AH7" s="144"/>
      <c r="AI7" s="142"/>
      <c r="AJ7" s="142"/>
      <c r="AN7" s="142"/>
      <c r="AO7" s="52"/>
      <c r="AP7" s="58"/>
      <c r="AQ7" s="158" t="str">
        <f>DATEDIF(AP7,[1]Sheet1!$K$2,"Y")&amp;"ปี"&amp;DATEDIF(AP7,[1]Sheet1!$K$2,"ym")&amp;"เดือน"&amp;DATEDIF(AP7,[1]Sheet1!$K$2,"md")&amp;"วัน"</f>
        <v>119ปี5เดือน23วัน</v>
      </c>
    </row>
    <row r="8" spans="1:46" s="2" customFormat="1" ht="18" customHeight="1">
      <c r="A8" s="12">
        <v>3</v>
      </c>
      <c r="B8" s="10">
        <v>2990</v>
      </c>
      <c r="C8" s="11" t="s">
        <v>524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0"/>
      <c r="T8" s="22">
        <v>1577000025747</v>
      </c>
      <c r="U8" s="52"/>
      <c r="V8" s="10" t="s">
        <v>82</v>
      </c>
      <c r="W8" s="10"/>
      <c r="X8" s="142"/>
      <c r="Y8" s="142"/>
      <c r="Z8" s="143"/>
      <c r="AD8" s="144"/>
      <c r="AH8" s="144"/>
      <c r="AI8" s="142"/>
      <c r="AJ8" s="142"/>
      <c r="AN8" s="142"/>
      <c r="AO8" s="52"/>
      <c r="AP8" s="58"/>
      <c r="AQ8" s="158" t="str">
        <f>DATEDIF(AP8,[1]Sheet1!$K$2,"Y")&amp;"ปี"&amp;DATEDIF(AP8,[1]Sheet1!$K$2,"ym")&amp;"เดือน"&amp;DATEDIF(AP8,[1]Sheet1!$K$2,"md")&amp;"วัน"</f>
        <v>119ปี5เดือน23วัน</v>
      </c>
    </row>
    <row r="9" spans="1:46" ht="18" customHeight="1">
      <c r="A9" s="12">
        <v>4</v>
      </c>
      <c r="B9" s="12">
        <v>2991</v>
      </c>
      <c r="C9" s="13" t="s">
        <v>525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2"/>
      <c r="T9" s="20">
        <v>1570800167949</v>
      </c>
      <c r="U9" s="55"/>
      <c r="V9" s="12" t="s">
        <v>82</v>
      </c>
      <c r="W9" s="12"/>
      <c r="X9" s="15"/>
      <c r="Y9" s="15"/>
      <c r="Z9" s="41"/>
      <c r="AD9" s="45"/>
      <c r="AH9" s="45"/>
      <c r="AI9" s="15"/>
      <c r="AJ9" s="15"/>
      <c r="AN9" s="15"/>
      <c r="AO9" s="55"/>
      <c r="AP9" s="59"/>
      <c r="AQ9" s="101" t="str">
        <f>DATEDIF(AP9,[1]Sheet1!$K$2,"Y")&amp;"ปี"&amp;DATEDIF(AP9,[1]Sheet1!$K$2,"ym")&amp;"เดือน"&amp;DATEDIF(AP9,[1]Sheet1!$K$2,"md")&amp;"วัน"</f>
        <v>119ปี5เดือน23วัน</v>
      </c>
    </row>
    <row r="10" spans="1:46" s="2" customFormat="1" ht="18" customHeight="1">
      <c r="A10" s="12">
        <v>5</v>
      </c>
      <c r="B10" s="10">
        <v>2992</v>
      </c>
      <c r="C10" s="11" t="s">
        <v>526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0"/>
      <c r="T10" s="22">
        <v>1579901770801</v>
      </c>
      <c r="U10" s="52"/>
      <c r="V10" s="10" t="s">
        <v>82</v>
      </c>
      <c r="W10" s="10"/>
      <c r="X10" s="142"/>
      <c r="Y10" s="142"/>
      <c r="Z10" s="143"/>
      <c r="AD10" s="144"/>
      <c r="AH10" s="144"/>
      <c r="AI10" s="142"/>
      <c r="AJ10" s="142"/>
      <c r="AN10" s="142"/>
      <c r="AO10" s="52"/>
      <c r="AP10" s="58"/>
      <c r="AQ10" s="158" t="str">
        <f>DATEDIF(AP10,[1]Sheet1!$K$2,"Y")&amp;"ปี"&amp;DATEDIF(AP10,[1]Sheet1!$K$2,"ym")&amp;"เดือน"&amp;DATEDIF(AP10,[1]Sheet1!$K$2,"md")&amp;"วัน"</f>
        <v>119ปี5เดือน23วัน</v>
      </c>
    </row>
    <row r="11" spans="1:46" s="2" customFormat="1" ht="18" customHeight="1">
      <c r="A11" s="12">
        <v>6</v>
      </c>
      <c r="B11" s="10">
        <v>3001</v>
      </c>
      <c r="C11" s="11" t="s">
        <v>527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0"/>
      <c r="T11" s="22">
        <v>1577000024872</v>
      </c>
      <c r="U11" s="52"/>
      <c r="V11" s="10" t="s">
        <v>82</v>
      </c>
      <c r="W11" s="10"/>
      <c r="X11" s="142"/>
      <c r="Y11" s="142"/>
      <c r="Z11" s="143"/>
      <c r="AD11" s="144"/>
      <c r="AH11" s="144"/>
      <c r="AI11" s="142"/>
      <c r="AJ11" s="142"/>
      <c r="AN11" s="142"/>
      <c r="AO11" s="52"/>
      <c r="AP11" s="58"/>
      <c r="AQ11" s="158" t="str">
        <f>DATEDIF(AP11,[1]Sheet1!$K$2,"Y")&amp;"ปี"&amp;DATEDIF(AP11,[1]Sheet1!$K$2,"ym")&amp;"เดือน"&amp;DATEDIF(AP11,[1]Sheet1!$K$2,"md")&amp;"วัน"</f>
        <v>119ปี5เดือน23วัน</v>
      </c>
    </row>
    <row r="12" spans="1:46" s="2" customFormat="1" ht="18" customHeight="1">
      <c r="A12" s="391">
        <v>7</v>
      </c>
      <c r="B12" s="10">
        <v>3004</v>
      </c>
      <c r="C12" s="11" t="s">
        <v>528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0"/>
      <c r="T12" s="22">
        <v>1577000023833</v>
      </c>
      <c r="U12" s="52"/>
      <c r="V12" s="10" t="s">
        <v>82</v>
      </c>
      <c r="W12" s="10"/>
      <c r="X12" s="142"/>
      <c r="Y12" s="142"/>
      <c r="Z12" s="143"/>
      <c r="AD12" s="144"/>
      <c r="AH12" s="144"/>
      <c r="AI12" s="142"/>
      <c r="AJ12" s="142"/>
      <c r="AN12" s="142"/>
      <c r="AO12" s="52"/>
      <c r="AP12" s="58"/>
      <c r="AQ12" s="158" t="str">
        <f>DATEDIF(AP12,[1]Sheet1!$K$2,"Y")&amp;"ปี"&amp;DATEDIF(AP12,[1]Sheet1!$K$2,"ym")&amp;"เดือน"&amp;DATEDIF(AP12,[1]Sheet1!$K$2,"md")&amp;"วัน"</f>
        <v>119ปี5เดือน23วัน</v>
      </c>
    </row>
    <row r="13" spans="1:46" s="2" customFormat="1" ht="18" customHeight="1">
      <c r="A13" s="391">
        <v>8</v>
      </c>
      <c r="B13" s="10">
        <v>3061</v>
      </c>
      <c r="C13" s="11" t="s">
        <v>529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0"/>
      <c r="T13" s="185" t="s">
        <v>530</v>
      </c>
      <c r="U13" s="52"/>
      <c r="V13" s="10" t="s">
        <v>82</v>
      </c>
      <c r="W13" s="10"/>
      <c r="X13" s="142"/>
      <c r="Y13" s="142"/>
      <c r="Z13" s="143"/>
      <c r="AD13" s="144"/>
      <c r="AH13" s="144"/>
      <c r="AI13" s="142"/>
      <c r="AJ13" s="142"/>
      <c r="AN13" s="142"/>
      <c r="AO13" s="52"/>
      <c r="AP13" s="58"/>
      <c r="AQ13" s="158"/>
    </row>
    <row r="14" spans="1:46" s="2" customFormat="1" ht="18" customHeight="1">
      <c r="A14" s="451">
        <v>9</v>
      </c>
      <c r="B14" s="10">
        <v>3154</v>
      </c>
      <c r="C14" s="11" t="s">
        <v>531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0"/>
      <c r="T14" s="186">
        <v>1577000026522</v>
      </c>
      <c r="U14" s="52"/>
      <c r="V14" s="10" t="s">
        <v>82</v>
      </c>
      <c r="W14" s="10"/>
      <c r="X14" s="142"/>
      <c r="Y14" s="142"/>
      <c r="Z14" s="143"/>
      <c r="AD14" s="144"/>
      <c r="AH14" s="144"/>
      <c r="AI14" s="142"/>
      <c r="AJ14" s="142"/>
      <c r="AN14" s="142"/>
      <c r="AO14" s="52"/>
      <c r="AP14" s="58"/>
      <c r="AQ14" s="158"/>
    </row>
    <row r="15" spans="1:46" s="2" customFormat="1" ht="18" customHeight="1">
      <c r="A15" s="451">
        <v>10</v>
      </c>
      <c r="B15" s="10">
        <v>3382</v>
      </c>
      <c r="C15" s="400" t="s">
        <v>532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0"/>
      <c r="T15" s="399">
        <v>1577000022349</v>
      </c>
      <c r="U15" s="52"/>
      <c r="V15" s="10" t="s">
        <v>82</v>
      </c>
      <c r="W15" s="10"/>
      <c r="X15" s="142"/>
      <c r="Y15" s="142"/>
      <c r="Z15" s="143"/>
      <c r="AD15" s="144"/>
      <c r="AH15" s="144"/>
      <c r="AI15" s="142"/>
      <c r="AJ15" s="142"/>
      <c r="AN15" s="142"/>
      <c r="AO15" s="52"/>
      <c r="AP15" s="58"/>
      <c r="AQ15" s="158"/>
    </row>
    <row r="16" spans="1:46" s="2" customFormat="1" ht="18" customHeight="1">
      <c r="A16" s="451">
        <v>11</v>
      </c>
      <c r="B16" s="10">
        <v>3437</v>
      </c>
      <c r="C16" s="448" t="s">
        <v>1259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0"/>
      <c r="T16" s="399">
        <v>1577000025909</v>
      </c>
      <c r="U16" s="52"/>
      <c r="V16" s="10" t="s">
        <v>82</v>
      </c>
      <c r="W16" s="10"/>
      <c r="X16" s="142"/>
      <c r="Y16" s="142"/>
      <c r="Z16" s="143"/>
      <c r="AD16" s="144"/>
      <c r="AH16" s="144"/>
      <c r="AI16" s="142"/>
      <c r="AJ16" s="142"/>
      <c r="AN16" s="142"/>
      <c r="AO16" s="52"/>
      <c r="AP16" s="58"/>
      <c r="AQ16" s="158"/>
    </row>
    <row r="17" spans="1:43" s="2" customFormat="1" ht="18" customHeight="1">
      <c r="A17" s="451">
        <v>12</v>
      </c>
      <c r="B17" s="10">
        <v>3438</v>
      </c>
      <c r="C17" s="448" t="s">
        <v>1282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0"/>
      <c r="T17" s="399">
        <v>1571300140325</v>
      </c>
      <c r="U17" s="52"/>
      <c r="V17" s="10" t="s">
        <v>82</v>
      </c>
      <c r="W17" s="10"/>
      <c r="X17" s="142"/>
      <c r="Y17" s="142"/>
      <c r="Z17" s="143"/>
      <c r="AD17" s="144"/>
      <c r="AH17" s="144"/>
      <c r="AI17" s="142"/>
      <c r="AJ17" s="142"/>
      <c r="AN17" s="142"/>
      <c r="AO17" s="52"/>
      <c r="AP17" s="58"/>
      <c r="AQ17" s="158"/>
    </row>
    <row r="18" spans="1:43" s="2" customFormat="1" ht="18" customHeight="1">
      <c r="A18" s="451">
        <v>13</v>
      </c>
      <c r="B18" s="10">
        <v>2995</v>
      </c>
      <c r="C18" s="11" t="s">
        <v>533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0"/>
      <c r="T18" s="22">
        <v>1577000022799</v>
      </c>
      <c r="U18" s="52"/>
      <c r="V18" s="10" t="s">
        <v>104</v>
      </c>
      <c r="W18" s="10"/>
      <c r="X18" s="142"/>
      <c r="Y18" s="142"/>
      <c r="Z18" s="143"/>
      <c r="AD18" s="144"/>
      <c r="AH18" s="144"/>
      <c r="AI18" s="142"/>
      <c r="AJ18" s="142"/>
      <c r="AN18" s="142"/>
      <c r="AO18" s="52"/>
      <c r="AP18" s="58"/>
      <c r="AQ18" s="158" t="str">
        <f>DATEDIF(AP18,[1]Sheet1!$K$2,"Y")&amp;"ปี"&amp;DATEDIF(AP18,[1]Sheet1!$K$2,"ym")&amp;"เดือน"&amp;DATEDIF(AP18,[1]Sheet1!$K$2,"md")&amp;"วัน"</f>
        <v>119ปี5เดือน23วัน</v>
      </c>
    </row>
    <row r="19" spans="1:43" ht="18" customHeight="1">
      <c r="A19" s="451">
        <v>14</v>
      </c>
      <c r="B19" s="12">
        <v>2996</v>
      </c>
      <c r="C19" s="79" t="s">
        <v>534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85"/>
      <c r="T19" s="20">
        <v>1577000025267</v>
      </c>
      <c r="U19" s="55"/>
      <c r="V19" s="12" t="s">
        <v>104</v>
      </c>
      <c r="W19" s="85"/>
      <c r="X19" s="15"/>
      <c r="Y19" s="15"/>
      <c r="Z19" s="41"/>
      <c r="AD19" s="45"/>
      <c r="AH19" s="45"/>
      <c r="AI19" s="15"/>
      <c r="AJ19" s="15"/>
      <c r="AN19" s="15"/>
      <c r="AO19" s="55"/>
      <c r="AP19" s="59"/>
      <c r="AQ19" s="101" t="str">
        <f>DATEDIF(AP19,[1]Sheet1!$K$2,"Y")&amp;"ปี"&amp;DATEDIF(AP19,[1]Sheet1!$K$2,"ym")&amp;"เดือน"&amp;DATEDIF(AP19,[1]Sheet1!$K$2,"md")&amp;"วัน"</f>
        <v>119ปี5เดือน23วัน</v>
      </c>
    </row>
    <row r="20" spans="1:43" s="2" customFormat="1" ht="18" customHeight="1">
      <c r="A20" s="451">
        <v>15</v>
      </c>
      <c r="B20" s="10">
        <v>2997</v>
      </c>
      <c r="C20" s="11" t="s">
        <v>535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22">
        <v>1579901730256</v>
      </c>
      <c r="U20" s="11"/>
      <c r="V20" s="10" t="s">
        <v>104</v>
      </c>
      <c r="W20" s="11"/>
    </row>
    <row r="21" spans="1:43" s="2" customFormat="1" ht="18" customHeight="1">
      <c r="A21" s="451">
        <v>16</v>
      </c>
      <c r="B21" s="10">
        <v>2999</v>
      </c>
      <c r="C21" s="11" t="s">
        <v>536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0"/>
      <c r="T21" s="22">
        <v>1577000022705</v>
      </c>
      <c r="U21" s="187"/>
      <c r="V21" s="10" t="s">
        <v>104</v>
      </c>
      <c r="W21" s="10"/>
      <c r="X21" s="185"/>
      <c r="Y21" s="185"/>
      <c r="Z21" s="199"/>
      <c r="AA21" s="1"/>
      <c r="AB21" s="1"/>
      <c r="AC21" s="1"/>
      <c r="AD21" s="200"/>
      <c r="AE21" s="1"/>
      <c r="AF21" s="1"/>
      <c r="AG21" s="1"/>
      <c r="AH21" s="200"/>
      <c r="AI21" s="185"/>
      <c r="AJ21" s="185"/>
      <c r="AK21" s="1"/>
      <c r="AL21" s="1"/>
      <c r="AM21" s="1"/>
      <c r="AN21" s="185"/>
      <c r="AO21" s="52"/>
      <c r="AP21" s="58"/>
      <c r="AQ21" s="158" t="str">
        <f>DATEDIF(AP21,[1]Sheet1!$K$2,"Y")&amp;"ปี"&amp;DATEDIF(AP21,[1]Sheet1!$K$2,"ym")&amp;"เดือน"&amp;DATEDIF(AP21,[1]Sheet1!$K$2,"md")&amp;"วัน"</f>
        <v>119ปี5เดือน23วัน</v>
      </c>
    </row>
    <row r="22" spans="1:43" s="2" customFormat="1" ht="18" customHeight="1">
      <c r="A22" s="451">
        <v>17</v>
      </c>
      <c r="B22" s="10">
        <v>3010</v>
      </c>
      <c r="C22" s="11" t="s">
        <v>537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0"/>
      <c r="T22" s="22">
        <v>1579901720013</v>
      </c>
      <c r="U22" s="52"/>
      <c r="V22" s="10" t="s">
        <v>104</v>
      </c>
      <c r="W22" s="10"/>
      <c r="X22" s="142"/>
      <c r="Y22" s="142"/>
      <c r="Z22" s="143"/>
      <c r="AD22" s="144"/>
      <c r="AH22" s="144"/>
      <c r="AI22" s="142"/>
      <c r="AJ22" s="142"/>
      <c r="AN22" s="142"/>
      <c r="AO22" s="52"/>
      <c r="AP22" s="58"/>
      <c r="AQ22" s="158" t="str">
        <f>DATEDIF(AP22,[1]Sheet1!$K$2,"Y")&amp;"ปี"&amp;DATEDIF(AP22,[1]Sheet1!$K$2,"ym")&amp;"เดือน"&amp;DATEDIF(AP22,[1]Sheet1!$K$2,"md")&amp;"วัน"</f>
        <v>119ปี5เดือน23วัน</v>
      </c>
    </row>
    <row r="23" spans="1:43" s="2" customFormat="1" ht="18" customHeight="1">
      <c r="A23" s="451">
        <v>18</v>
      </c>
      <c r="B23" s="10">
        <v>3012</v>
      </c>
      <c r="C23" s="11" t="s">
        <v>538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0"/>
      <c r="T23" s="185" t="s">
        <v>539</v>
      </c>
      <c r="U23" s="52"/>
      <c r="V23" s="10" t="s">
        <v>104</v>
      </c>
      <c r="W23" s="10"/>
      <c r="X23" s="142"/>
      <c r="Y23" s="142"/>
      <c r="Z23" s="143"/>
      <c r="AD23" s="144"/>
      <c r="AH23" s="144"/>
      <c r="AI23" s="142"/>
      <c r="AJ23" s="142"/>
      <c r="AN23" s="142"/>
      <c r="AO23" s="52"/>
      <c r="AP23" s="58"/>
      <c r="AQ23" s="158" t="str">
        <f>DATEDIF(AP23,[1]Sheet1!$K$2,"Y")&amp;"ปี"&amp;DATEDIF(AP23,[1]Sheet1!$K$2,"ym")&amp;"เดือน"&amp;DATEDIF(AP23,[1]Sheet1!$K$2,"md")&amp;"วัน"</f>
        <v>119ปี5เดือน23วัน</v>
      </c>
    </row>
    <row r="24" spans="1:43" s="2" customFormat="1" ht="18" customHeight="1">
      <c r="A24" s="451">
        <v>19</v>
      </c>
      <c r="B24" s="10">
        <v>3069</v>
      </c>
      <c r="C24" s="11" t="s">
        <v>540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0"/>
      <c r="T24" s="188">
        <v>1570501372125</v>
      </c>
      <c r="U24" s="187"/>
      <c r="V24" s="26" t="s">
        <v>104</v>
      </c>
      <c r="W24" s="10"/>
      <c r="X24" s="185"/>
      <c r="Y24" s="185"/>
      <c r="Z24" s="199"/>
      <c r="AA24" s="1"/>
      <c r="AB24" s="1"/>
      <c r="AC24" s="1"/>
      <c r="AD24" s="200"/>
      <c r="AE24" s="1"/>
      <c r="AF24" s="1"/>
      <c r="AG24" s="1"/>
      <c r="AH24" s="200"/>
      <c r="AI24" s="185"/>
      <c r="AJ24" s="185"/>
      <c r="AK24" s="1"/>
      <c r="AL24" s="1"/>
      <c r="AM24" s="1"/>
      <c r="AN24" s="185"/>
      <c r="AO24" s="52"/>
      <c r="AP24" s="58"/>
      <c r="AQ24" s="158" t="str">
        <f>DATEDIF(AP24,[1]Sheet1!$K$2,"Y")&amp;"ปี"&amp;DATEDIF(AP24,[1]Sheet1!$K$2,"ym")&amp;"เดือน"&amp;DATEDIF(AP24,[1]Sheet1!$K$2,"md")&amp;"วัน"</f>
        <v>119ปี5เดือน23วัน</v>
      </c>
    </row>
    <row r="25" spans="1:43" ht="18" customHeight="1">
      <c r="A25" s="451">
        <v>20</v>
      </c>
      <c r="B25" s="181">
        <v>3309</v>
      </c>
      <c r="C25" s="182" t="s">
        <v>541</v>
      </c>
      <c r="D25" s="182"/>
      <c r="E25" s="182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123">
        <v>1571300139963</v>
      </c>
      <c r="U25" s="79"/>
      <c r="V25" s="85" t="s">
        <v>104</v>
      </c>
      <c r="W25" s="162"/>
      <c r="X25" s="189">
        <v>240753</v>
      </c>
    </row>
    <row r="26" spans="1:43" ht="18" customHeight="1">
      <c r="A26" s="451">
        <v>21</v>
      </c>
      <c r="B26" s="181">
        <v>3439</v>
      </c>
      <c r="C26" s="449" t="s">
        <v>1362</v>
      </c>
      <c r="D26" s="182"/>
      <c r="E26" s="182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123">
        <v>1577000022951</v>
      </c>
      <c r="U26" s="79"/>
      <c r="V26" s="85" t="s">
        <v>104</v>
      </c>
      <c r="W26" s="162"/>
      <c r="X26" s="189"/>
    </row>
    <row r="27" spans="1:43" s="64" customFormat="1" ht="18" customHeight="1">
      <c r="A27" s="63"/>
      <c r="B27" s="63"/>
      <c r="P27" s="18" t="s">
        <v>118</v>
      </c>
      <c r="Q27" s="27" t="s">
        <v>4</v>
      </c>
      <c r="R27" s="28" t="s">
        <v>5</v>
      </c>
      <c r="S27" s="29" t="s">
        <v>6</v>
      </c>
      <c r="T27" s="190"/>
      <c r="U27" s="191"/>
      <c r="V27" s="192"/>
      <c r="W27" s="63"/>
      <c r="X27" s="192"/>
      <c r="Y27" s="192"/>
      <c r="Z27" s="201" t="e">
        <f>COUNTIF(#REF!,"เมืองกาญจน์")</f>
        <v>#REF!</v>
      </c>
      <c r="AA27" s="202"/>
      <c r="AB27" s="202"/>
      <c r="AC27" s="202"/>
      <c r="AD27" s="190"/>
      <c r="AE27" s="202"/>
      <c r="AF27" s="202"/>
      <c r="AG27" s="202"/>
      <c r="AH27" s="190"/>
      <c r="AI27" s="192"/>
      <c r="AJ27" s="192"/>
      <c r="AK27" s="202"/>
      <c r="AL27" s="202"/>
      <c r="AM27" s="202"/>
      <c r="AN27" s="192"/>
      <c r="AO27" s="70"/>
      <c r="AP27" s="71"/>
      <c r="AQ27" s="72"/>
    </row>
    <row r="28" spans="1:43" ht="18" customHeight="1">
      <c r="A28" s="183"/>
      <c r="B28" s="183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184"/>
      <c r="Q28" s="184">
        <v>12</v>
      </c>
      <c r="R28" s="184">
        <v>9</v>
      </c>
      <c r="S28" s="193">
        <f>SUM(Q28:R28)</f>
        <v>21</v>
      </c>
      <c r="T28" s="194"/>
      <c r="U28" s="195"/>
      <c r="V28" s="196"/>
      <c r="W28" s="197"/>
    </row>
    <row r="29" spans="1:43" ht="18" customHeight="1">
      <c r="A29" s="15"/>
      <c r="B29" s="15"/>
      <c r="T29" s="46"/>
      <c r="V29" s="15"/>
    </row>
    <row r="30" spans="1:43" ht="18" customHeight="1">
      <c r="A30" s="15"/>
      <c r="B30" s="15"/>
      <c r="T30" s="46"/>
      <c r="V30" s="15"/>
      <c r="X30" s="594" t="s">
        <v>208</v>
      </c>
      <c r="Y30" s="594"/>
      <c r="Z30" s="30">
        <f>COUNTIF(Z11:Z22,"ใหม่เจริญ")</f>
        <v>0</v>
      </c>
    </row>
    <row r="31" spans="1:43" ht="18" customHeight="1">
      <c r="X31" s="594" t="s">
        <v>209</v>
      </c>
      <c r="Y31" s="594"/>
      <c r="Z31" s="30">
        <f>COUNTIF(Z11:Z22,"ห้วยสา")</f>
        <v>0</v>
      </c>
    </row>
    <row r="32" spans="1:43" ht="18" customHeight="1">
      <c r="X32" s="594" t="s">
        <v>210</v>
      </c>
      <c r="Y32" s="594"/>
      <c r="Z32" s="30">
        <f>COUNTIF(Z11:Z22,"ธารทอง")</f>
        <v>0</v>
      </c>
    </row>
    <row r="33" spans="1:46" ht="18" customHeight="1">
      <c r="X33" s="594" t="s">
        <v>211</v>
      </c>
      <c r="Y33" s="594"/>
      <c r="Z33" s="30">
        <f>COUNTIF(Z11:Z22,"ห้วยตุ๊")</f>
        <v>0</v>
      </c>
    </row>
    <row r="34" spans="1:46" ht="18" customHeight="1">
      <c r="X34" s="594" t="s">
        <v>212</v>
      </c>
      <c r="Y34" s="594"/>
      <c r="Z34" s="30">
        <f>COUNTIF(Z11:Z22,"กิ่วกาญจน์")</f>
        <v>0</v>
      </c>
    </row>
    <row r="35" spans="1:46" ht="18" customHeight="1">
      <c r="X35" s="594" t="s">
        <v>213</v>
      </c>
      <c r="Y35" s="594"/>
      <c r="Z35" s="30">
        <f>COUNTIF(Z11:Z22,"กิ่วดอยหลวง")</f>
        <v>0</v>
      </c>
    </row>
    <row r="36" spans="1:46" ht="18" customHeight="1">
      <c r="X36" s="599" t="s">
        <v>6</v>
      </c>
      <c r="Y36" s="599"/>
      <c r="Z36" s="203" t="e">
        <f>SUM(Z24:Z35)</f>
        <v>#REF!</v>
      </c>
    </row>
    <row r="37" spans="1:46" ht="18" customHeight="1">
      <c r="X37" s="198" t="str">
        <f>X30</f>
        <v>ใหม่เจริญ</v>
      </c>
      <c r="Y37" s="198" t="str">
        <f>X31</f>
        <v>ห้วยสา</v>
      </c>
      <c r="Z37" s="198" t="str">
        <f>X32</f>
        <v>ธารทอง</v>
      </c>
      <c r="AA37" s="16" t="str">
        <f>X33</f>
        <v>ห้วยตุ๊</v>
      </c>
      <c r="AB37" s="16" t="str">
        <f>X34</f>
        <v>กิ่วกาญจน์</v>
      </c>
      <c r="AC37" s="16" t="str">
        <f>X35</f>
        <v>กิ่วดอยหลวง</v>
      </c>
    </row>
    <row r="38" spans="1:46" ht="18" customHeight="1">
      <c r="T38" s="198" t="e">
        <f>#REF!</f>
        <v>#REF!</v>
      </c>
      <c r="U38" s="198" t="e">
        <f>#REF!</f>
        <v>#REF!</v>
      </c>
      <c r="V38" s="198" t="e">
        <f>#REF!</f>
        <v>#REF!</v>
      </c>
      <c r="W38" s="198" t="e">
        <f>#REF!</f>
        <v>#REF!</v>
      </c>
      <c r="X38" s="198">
        <f>Z30</f>
        <v>0</v>
      </c>
      <c r="Y38" s="198">
        <f>Z31</f>
        <v>0</v>
      </c>
      <c r="Z38" s="198">
        <f>Z32</f>
        <v>0</v>
      </c>
      <c r="AA38" s="16">
        <f>Z33</f>
        <v>0</v>
      </c>
      <c r="AB38" s="16">
        <f>Z34</f>
        <v>0</v>
      </c>
      <c r="AC38" s="16">
        <f>Z35</f>
        <v>0</v>
      </c>
    </row>
    <row r="39" spans="1:46" ht="18" customHeight="1">
      <c r="T39" s="198" t="e">
        <f>#REF!</f>
        <v>#REF!</v>
      </c>
      <c r="U39" s="198" t="e">
        <f>#REF!</f>
        <v>#REF!</v>
      </c>
      <c r="V39" s="198" t="e">
        <f>#REF!</f>
        <v>#REF!</v>
      </c>
      <c r="W39" s="198" t="e">
        <f>#REF!</f>
        <v>#REF!</v>
      </c>
    </row>
    <row r="41" spans="1:46" ht="18" customHeight="1">
      <c r="X41" s="33">
        <v>240192</v>
      </c>
      <c r="Y41" s="8" t="s">
        <v>82</v>
      </c>
      <c r="Z41" s="12" t="s">
        <v>208</v>
      </c>
      <c r="AA41" s="4">
        <v>4</v>
      </c>
      <c r="AB41" s="4">
        <v>9</v>
      </c>
      <c r="AC41" s="43">
        <v>3570300395591</v>
      </c>
      <c r="AD41" s="3" t="s">
        <v>145</v>
      </c>
      <c r="AE41" s="3" t="s">
        <v>485</v>
      </c>
      <c r="AF41" s="3" t="s">
        <v>486</v>
      </c>
      <c r="AG41" s="46">
        <v>3570300391161</v>
      </c>
      <c r="AH41" s="3" t="s">
        <v>150</v>
      </c>
      <c r="AI41" s="3" t="s">
        <v>487</v>
      </c>
      <c r="AJ41" s="3" t="s">
        <v>488</v>
      </c>
      <c r="AK41" s="46">
        <v>57030279425</v>
      </c>
      <c r="AL41" s="4" t="s">
        <v>489</v>
      </c>
      <c r="AM41" s="4">
        <v>4</v>
      </c>
      <c r="AN41" s="3" t="s">
        <v>305</v>
      </c>
      <c r="AO41" s="3" t="s">
        <v>306</v>
      </c>
      <c r="AP41" s="3" t="s">
        <v>307</v>
      </c>
      <c r="AQ41" s="4">
        <v>57140</v>
      </c>
      <c r="AR41" s="55">
        <f>X41</f>
        <v>240192</v>
      </c>
      <c r="AS41" s="59">
        <f>EDATE(AR41,-543*12)</f>
        <v>41865</v>
      </c>
      <c r="AT41" s="101" t="str">
        <f>DATEDIF(AS41,[1]Sheet1!$K$2,"Y")&amp;"ปี"&amp;DATEDIF(AS41,[1]Sheet1!$K$2,"ym")&amp;"เดือน"&amp;DATEDIF(AS41,[1]Sheet1!$K$2,"md")&amp;"วัน"</f>
        <v>4ปี10เดือน9วัน</v>
      </c>
    </row>
    <row r="42" spans="1:46" ht="18" customHeight="1">
      <c r="A42" s="12">
        <v>3</v>
      </c>
      <c r="B42" s="12">
        <v>2854</v>
      </c>
      <c r="C42" s="13" t="s">
        <v>490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2" t="s">
        <v>491</v>
      </c>
      <c r="T42" s="13" t="s">
        <v>298</v>
      </c>
      <c r="U42" s="13" t="s">
        <v>492</v>
      </c>
      <c r="V42" s="13" t="s">
        <v>486</v>
      </c>
      <c r="W42" s="20">
        <v>1579901671390</v>
      </c>
      <c r="X42" s="55">
        <v>239451</v>
      </c>
      <c r="Y42" s="12" t="s">
        <v>104</v>
      </c>
      <c r="Z42" s="12" t="s">
        <v>142</v>
      </c>
      <c r="AA42" s="15">
        <v>6</v>
      </c>
      <c r="AB42" s="15">
        <v>9</v>
      </c>
      <c r="AC42" s="41">
        <v>5570700145148</v>
      </c>
      <c r="AD42" s="16" t="s">
        <v>145</v>
      </c>
      <c r="AE42" s="16" t="s">
        <v>493</v>
      </c>
      <c r="AF42" s="16" t="s">
        <v>494</v>
      </c>
      <c r="AG42" s="45">
        <v>570389010044</v>
      </c>
      <c r="AH42" s="16" t="s">
        <v>150</v>
      </c>
      <c r="AI42" s="16" t="s">
        <v>495</v>
      </c>
      <c r="AJ42" s="16" t="s">
        <v>496</v>
      </c>
      <c r="AK42" s="45">
        <v>0</v>
      </c>
      <c r="AL42" s="15" t="s">
        <v>497</v>
      </c>
      <c r="AM42" s="15">
        <v>7</v>
      </c>
      <c r="AN42" s="16" t="s">
        <v>305</v>
      </c>
      <c r="AO42" s="16" t="s">
        <v>306</v>
      </c>
      <c r="AP42" s="16" t="s">
        <v>307</v>
      </c>
      <c r="AQ42" s="15">
        <v>57140</v>
      </c>
      <c r="AR42" s="55">
        <f>X42</f>
        <v>239451</v>
      </c>
      <c r="AS42" s="59">
        <f>EDATE(AR42,-543*12)</f>
        <v>41125</v>
      </c>
      <c r="AT42" s="101" t="str">
        <f>DATEDIF(AS42,[1]Sheet1!$K$2,"Y")&amp;"ปี"&amp;DATEDIF(AS42,[1]Sheet1!$K$2,"ym")&amp;"เดือน"&amp;DATEDIF(AS42,[1]Sheet1!$K$2,"md")&amp;"วัน"</f>
        <v>6ปี10เดือน19วัน</v>
      </c>
    </row>
    <row r="43" spans="1:46">
      <c r="A43" s="12">
        <v>20</v>
      </c>
      <c r="B43" s="12">
        <v>2916</v>
      </c>
      <c r="C43" s="13" t="s">
        <v>498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2" t="s">
        <v>491</v>
      </c>
      <c r="T43" s="13" t="s">
        <v>351</v>
      </c>
      <c r="U43" s="13" t="s">
        <v>499</v>
      </c>
      <c r="V43" s="13" t="s">
        <v>500</v>
      </c>
      <c r="W43" s="20">
        <v>1578800082177</v>
      </c>
    </row>
    <row r="44" spans="1:46" s="2" customFormat="1" ht="18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52">
        <v>240260</v>
      </c>
      <c r="Y44" s="10" t="s">
        <v>82</v>
      </c>
      <c r="Z44" s="10" t="s">
        <v>142</v>
      </c>
      <c r="AA44" s="142">
        <v>4</v>
      </c>
      <c r="AB44" s="142">
        <v>6</v>
      </c>
      <c r="AC44" s="143">
        <v>1330400140166</v>
      </c>
      <c r="AD44" s="2" t="s">
        <v>145</v>
      </c>
      <c r="AE44" s="2" t="s">
        <v>398</v>
      </c>
      <c r="AF44" s="2" t="s">
        <v>501</v>
      </c>
      <c r="AG44" s="144">
        <v>8570376008591</v>
      </c>
      <c r="AH44" s="2" t="s">
        <v>150</v>
      </c>
      <c r="AI44" s="2" t="s">
        <v>502</v>
      </c>
      <c r="AJ44" s="2" t="s">
        <v>452</v>
      </c>
      <c r="AK44" s="144">
        <v>57039005336</v>
      </c>
      <c r="AL44" s="142" t="s">
        <v>503</v>
      </c>
      <c r="AM44" s="142">
        <v>7</v>
      </c>
      <c r="AN44" s="2" t="s">
        <v>305</v>
      </c>
      <c r="AO44" s="2" t="s">
        <v>306</v>
      </c>
      <c r="AP44" s="2" t="s">
        <v>307</v>
      </c>
      <c r="AQ44" s="142">
        <v>57140</v>
      </c>
      <c r="AR44" s="52">
        <f>X44</f>
        <v>240260</v>
      </c>
      <c r="AS44" s="58">
        <f>EDATE(AR44,-543*12)</f>
        <v>41933</v>
      </c>
      <c r="AT44" s="158" t="str">
        <f>DATEDIF(AS44,[1]Sheet1!$K$2,"Y")&amp;"ปี"&amp;DATEDIF(AS44,[1]Sheet1!$K$2,"ym")&amp;"เดือน"&amp;DATEDIF(AS44,[1]Sheet1!$K$2,"md")&amp;"วัน"</f>
        <v>4ปี8เดือน2วัน</v>
      </c>
    </row>
    <row r="45" spans="1:46" ht="18" customHeight="1">
      <c r="A45" s="10">
        <v>9</v>
      </c>
      <c r="B45" s="10">
        <v>2862</v>
      </c>
      <c r="C45" s="11" t="s">
        <v>504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0" t="s">
        <v>505</v>
      </c>
      <c r="T45" s="11" t="s">
        <v>298</v>
      </c>
      <c r="U45" s="11" t="s">
        <v>506</v>
      </c>
      <c r="V45" s="11" t="s">
        <v>501</v>
      </c>
      <c r="W45" s="22">
        <v>1570301238557</v>
      </c>
      <c r="X45" s="33">
        <v>240393</v>
      </c>
      <c r="Y45" s="8" t="s">
        <v>82</v>
      </c>
      <c r="Z45" s="12" t="s">
        <v>206</v>
      </c>
      <c r="AA45" s="4">
        <v>4</v>
      </c>
      <c r="AB45" s="4">
        <v>2</v>
      </c>
      <c r="AC45" s="43">
        <v>3311000611720</v>
      </c>
      <c r="AD45" s="3" t="s">
        <v>145</v>
      </c>
      <c r="AE45" s="3" t="s">
        <v>507</v>
      </c>
      <c r="AF45" s="3" t="s">
        <v>508</v>
      </c>
      <c r="AG45" s="46">
        <v>8570384000020</v>
      </c>
      <c r="AH45" s="3" t="s">
        <v>150</v>
      </c>
      <c r="AI45" s="3" t="s">
        <v>509</v>
      </c>
      <c r="AJ45" s="3" t="s">
        <v>510</v>
      </c>
      <c r="AK45" s="46">
        <v>57030244907</v>
      </c>
      <c r="AL45" s="4">
        <v>297</v>
      </c>
      <c r="AM45" s="4">
        <v>9</v>
      </c>
      <c r="AN45" s="3" t="s">
        <v>305</v>
      </c>
      <c r="AO45" s="3" t="s">
        <v>306</v>
      </c>
      <c r="AP45" s="3" t="s">
        <v>307</v>
      </c>
      <c r="AQ45" s="4">
        <v>57140</v>
      </c>
      <c r="AR45" s="55">
        <f>X45</f>
        <v>240393</v>
      </c>
      <c r="AS45" s="59">
        <f>EDATE(AR45,-543*12)</f>
        <v>42066</v>
      </c>
      <c r="AT45" s="101" t="str">
        <f>DATEDIF(AS45,[1]Sheet1!$K$2,"Y")&amp;"ปี"&amp;DATEDIF(AS45,[1]Sheet1!$K$2,"ym")&amp;"เดือน"&amp;DATEDIF(AS45,[1]Sheet1!$K$2,"md")&amp;"วัน"</f>
        <v>4ปี3เดือน20วัน</v>
      </c>
    </row>
    <row r="46" spans="1:46" ht="18" customHeight="1">
      <c r="A46" s="12">
        <v>13</v>
      </c>
      <c r="B46" s="12">
        <v>2918</v>
      </c>
      <c r="C46" s="13" t="s">
        <v>511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2"/>
      <c r="T46" s="13" t="s">
        <v>298</v>
      </c>
      <c r="U46" s="13" t="s">
        <v>512</v>
      </c>
      <c r="V46" s="13" t="s">
        <v>513</v>
      </c>
      <c r="W46" s="20">
        <v>1579901706215</v>
      </c>
      <c r="X46" s="33">
        <v>240348</v>
      </c>
      <c r="Y46" s="8" t="s">
        <v>104</v>
      </c>
      <c r="Z46" s="12" t="s">
        <v>206</v>
      </c>
      <c r="AA46" s="4">
        <v>4</v>
      </c>
      <c r="AB46" s="4">
        <v>4</v>
      </c>
      <c r="AC46" s="43">
        <v>8570384003070</v>
      </c>
      <c r="AD46" s="3" t="s">
        <v>145</v>
      </c>
      <c r="AE46" s="3" t="s">
        <v>514</v>
      </c>
      <c r="AF46" s="3" t="s">
        <v>417</v>
      </c>
      <c r="AG46" s="46" t="s">
        <v>515</v>
      </c>
      <c r="AH46" s="3" t="s">
        <v>265</v>
      </c>
      <c r="AI46" s="3" t="s">
        <v>516</v>
      </c>
      <c r="AJ46" s="3" t="s">
        <v>390</v>
      </c>
      <c r="AK46" s="46" t="s">
        <v>515</v>
      </c>
      <c r="AL46" s="4">
        <v>286</v>
      </c>
      <c r="AM46" s="4">
        <v>9</v>
      </c>
      <c r="AN46" s="3" t="s">
        <v>305</v>
      </c>
      <c r="AO46" s="3" t="s">
        <v>306</v>
      </c>
      <c r="AP46" s="3" t="s">
        <v>307</v>
      </c>
      <c r="AQ46" s="4">
        <v>57140</v>
      </c>
      <c r="AR46" s="55">
        <f>X46</f>
        <v>240348</v>
      </c>
      <c r="AS46" s="59">
        <f>EDATE(AR46,-543*12)</f>
        <v>42021</v>
      </c>
      <c r="AT46" s="101" t="str">
        <f>DATEDIF(AS46,[1]Sheet1!$K$2,"Y")&amp;"ปี"&amp;DATEDIF(AS46,[1]Sheet1!$K$2,"ym")&amp;"เดือน"&amp;DATEDIF(AS46,[1]Sheet1!$K$2,"md")&amp;"วัน"</f>
        <v>4ปี5เดือน6วัน</v>
      </c>
    </row>
    <row r="47" spans="1:46" ht="18" customHeight="1">
      <c r="A47" s="12">
        <v>21</v>
      </c>
      <c r="B47" s="12">
        <v>2967</v>
      </c>
      <c r="C47" s="13" t="s">
        <v>517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2" t="s">
        <v>217</v>
      </c>
      <c r="T47" s="13" t="s">
        <v>351</v>
      </c>
      <c r="U47" s="13" t="s">
        <v>518</v>
      </c>
      <c r="V47" s="13" t="s">
        <v>519</v>
      </c>
      <c r="W47" s="20" t="s">
        <v>520</v>
      </c>
      <c r="X47" s="15"/>
      <c r="Y47" s="15"/>
      <c r="Z47" s="41"/>
      <c r="AD47" s="45"/>
      <c r="AH47" s="45"/>
      <c r="AI47" s="15"/>
      <c r="AJ47" s="15"/>
      <c r="AN47" s="15"/>
      <c r="AO47" s="55"/>
      <c r="AP47" s="59"/>
      <c r="AQ47" s="101"/>
    </row>
    <row r="48" spans="1:46">
      <c r="A48" s="12">
        <v>9</v>
      </c>
      <c r="B48" s="12">
        <v>3148</v>
      </c>
      <c r="C48" s="13" t="s">
        <v>521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2" t="s">
        <v>460</v>
      </c>
      <c r="T48" s="17">
        <v>1819901047847</v>
      </c>
      <c r="U48" s="55"/>
      <c r="V48" s="12" t="s">
        <v>82</v>
      </c>
      <c r="W48" s="12" t="s">
        <v>142</v>
      </c>
    </row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</sheetData>
  <mergeCells count="18">
    <mergeCell ref="X33:Y33"/>
    <mergeCell ref="X34:Y34"/>
    <mergeCell ref="X35:Y35"/>
    <mergeCell ref="X36:Y36"/>
    <mergeCell ref="A3:A5"/>
    <mergeCell ref="B3:B5"/>
    <mergeCell ref="C3:C5"/>
    <mergeCell ref="S3:S4"/>
    <mergeCell ref="AD5:AF5"/>
    <mergeCell ref="AH5:AJ5"/>
    <mergeCell ref="X30:Y30"/>
    <mergeCell ref="X31:Y31"/>
    <mergeCell ref="X32:Y32"/>
    <mergeCell ref="A1:S1"/>
    <mergeCell ref="A2:S2"/>
    <mergeCell ref="D3:R3"/>
    <mergeCell ref="T5:V5"/>
    <mergeCell ref="AA5:AB5"/>
  </mergeCells>
  <pageMargins left="0.78740157480314998" right="0.196850393700787" top="0.78740157480314998" bottom="0.15748031496063" header="0.196850393700787" footer="0.196850393700787"/>
  <pageSetup paperSize="9" orientation="portrait" horizontalDpi="4294967293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45"/>
  <sheetViews>
    <sheetView topLeftCell="A19" zoomScale="96" zoomScaleNormal="96" workbookViewId="0">
      <selection activeCell="R8" sqref="R8"/>
    </sheetView>
  </sheetViews>
  <sheetFormatPr defaultColWidth="9" defaultRowHeight="23.25"/>
  <cols>
    <col min="1" max="1" width="3.375" style="16" customWidth="1"/>
    <col min="2" max="2" width="5" style="16" customWidth="1"/>
    <col min="3" max="3" width="21.625" style="16" customWidth="1"/>
    <col min="4" max="18" width="3.125" style="16" customWidth="1"/>
    <col min="19" max="19" width="10.125" style="16" customWidth="1"/>
    <col min="20" max="20" width="8" style="16" customWidth="1"/>
    <col min="21" max="21" width="10" style="16" customWidth="1"/>
    <col min="22" max="22" width="12.375" style="16" customWidth="1"/>
    <col min="23" max="23" width="16" style="16" customWidth="1"/>
    <col min="24" max="24" width="11.375" style="16" customWidth="1"/>
    <col min="25" max="25" width="4.25" style="16" customWidth="1"/>
    <col min="26" max="26" width="11.875" style="16" customWidth="1"/>
    <col min="27" max="27" width="5.625" style="16" customWidth="1"/>
    <col min="28" max="28" width="5.25" style="16" customWidth="1"/>
    <col min="29" max="29" width="14.25" style="16" customWidth="1"/>
    <col min="30" max="30" width="5.375" style="16" customWidth="1"/>
    <col min="31" max="32" width="9" style="16" customWidth="1"/>
    <col min="33" max="33" width="15.375" style="16" customWidth="1"/>
    <col min="34" max="36" width="9" style="16" customWidth="1"/>
    <col min="37" max="37" width="12.5" style="16" customWidth="1"/>
    <col min="38" max="43" width="9" style="16" customWidth="1"/>
    <col min="44" max="45" width="9" style="16"/>
    <col min="46" max="46" width="13.25" style="16" customWidth="1"/>
    <col min="47" max="16384" width="9" style="16"/>
  </cols>
  <sheetData>
    <row r="1" spans="1:46">
      <c r="A1" s="587" t="s">
        <v>1220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146"/>
      <c r="U1" s="146"/>
      <c r="V1" s="146"/>
      <c r="W1" s="150"/>
    </row>
    <row r="2" spans="1:46">
      <c r="A2" s="588" t="s">
        <v>60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146"/>
      <c r="U2" s="146"/>
      <c r="V2" s="146"/>
      <c r="W2" s="150"/>
    </row>
    <row r="3" spans="1:46">
      <c r="A3" s="589" t="s">
        <v>61</v>
      </c>
      <c r="B3" s="590" t="s">
        <v>62</v>
      </c>
      <c r="C3" s="589" t="s">
        <v>63</v>
      </c>
      <c r="D3" s="591" t="s">
        <v>64</v>
      </c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3"/>
      <c r="S3" s="594" t="s">
        <v>65</v>
      </c>
      <c r="T3" s="15"/>
      <c r="U3" s="15"/>
      <c r="V3" s="15"/>
      <c r="X3" s="147"/>
      <c r="Y3" s="147"/>
      <c r="Z3" s="147"/>
    </row>
    <row r="4" spans="1:46" ht="58.5" customHeight="1">
      <c r="A4" s="589"/>
      <c r="B4" s="590"/>
      <c r="C4" s="589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594"/>
      <c r="T4" s="12"/>
      <c r="U4" s="12"/>
      <c r="V4" s="12"/>
      <c r="W4" s="20" t="s">
        <v>70</v>
      </c>
      <c r="X4" s="12" t="s">
        <v>72</v>
      </c>
      <c r="Y4" s="12" t="s">
        <v>71</v>
      </c>
      <c r="Z4" s="36" t="s">
        <v>73</v>
      </c>
      <c r="AR4" s="94" t="s">
        <v>67</v>
      </c>
      <c r="AS4" s="47" t="s">
        <v>68</v>
      </c>
      <c r="AT4" s="95" t="s">
        <v>69</v>
      </c>
    </row>
    <row r="5" spans="1:46">
      <c r="A5" s="589"/>
      <c r="B5" s="590"/>
      <c r="C5" s="589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51"/>
      <c r="U5" s="151"/>
      <c r="V5" s="151"/>
      <c r="W5" s="151"/>
      <c r="X5" s="20"/>
      <c r="Y5" s="12"/>
      <c r="Z5" s="12"/>
      <c r="AA5" s="601" t="s">
        <v>296</v>
      </c>
      <c r="AB5" s="601"/>
      <c r="AC5" s="37" t="s">
        <v>75</v>
      </c>
      <c r="AD5" s="598" t="s">
        <v>76</v>
      </c>
      <c r="AE5" s="598"/>
      <c r="AF5" s="598"/>
      <c r="AG5" s="37" t="s">
        <v>77</v>
      </c>
      <c r="AH5" s="598" t="s">
        <v>78</v>
      </c>
      <c r="AI5" s="598"/>
      <c r="AJ5" s="598"/>
      <c r="AK5" s="44" t="s">
        <v>79</v>
      </c>
      <c r="AL5" s="598" t="s">
        <v>80</v>
      </c>
      <c r="AM5" s="598"/>
      <c r="AN5" s="598"/>
      <c r="AO5" s="598"/>
      <c r="AP5" s="598"/>
      <c r="AQ5" s="598"/>
      <c r="AR5" s="155"/>
      <c r="AS5" s="156">
        <f ca="1">TODAY()</f>
        <v>45817</v>
      </c>
      <c r="AT5" s="157"/>
    </row>
    <row r="6" spans="1:46" ht="18" customHeight="1">
      <c r="A6" s="12">
        <v>1</v>
      </c>
      <c r="B6" s="12">
        <v>2852</v>
      </c>
      <c r="C6" s="13" t="s">
        <v>542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2"/>
      <c r="T6" s="13" t="s">
        <v>298</v>
      </c>
      <c r="U6" s="13" t="s">
        <v>543</v>
      </c>
      <c r="V6" s="13" t="s">
        <v>544</v>
      </c>
      <c r="W6" s="20">
        <v>1577000020958</v>
      </c>
      <c r="X6" s="33">
        <v>240191</v>
      </c>
      <c r="Y6" s="8" t="s">
        <v>82</v>
      </c>
      <c r="Z6" s="12" t="s">
        <v>207</v>
      </c>
      <c r="AA6" s="4">
        <v>4</v>
      </c>
      <c r="AB6" s="4">
        <v>9</v>
      </c>
      <c r="AC6" s="43">
        <v>5570300093272</v>
      </c>
      <c r="AD6" s="3" t="s">
        <v>145</v>
      </c>
      <c r="AE6" s="3" t="s">
        <v>545</v>
      </c>
      <c r="AF6" s="3" t="s">
        <v>339</v>
      </c>
      <c r="AG6" s="46">
        <v>8570384017127</v>
      </c>
      <c r="AH6" s="3" t="s">
        <v>265</v>
      </c>
      <c r="AI6" s="3" t="s">
        <v>546</v>
      </c>
      <c r="AJ6" s="3" t="s">
        <v>339</v>
      </c>
      <c r="AK6" s="46">
        <v>57030239091</v>
      </c>
      <c r="AL6" s="4">
        <v>200</v>
      </c>
      <c r="AM6" s="4">
        <v>11</v>
      </c>
      <c r="AN6" s="3" t="s">
        <v>547</v>
      </c>
      <c r="AO6" s="3" t="s">
        <v>306</v>
      </c>
      <c r="AP6" s="3" t="s">
        <v>307</v>
      </c>
      <c r="AQ6" s="4">
        <v>57140</v>
      </c>
      <c r="AR6" s="55">
        <f>X6</f>
        <v>240191</v>
      </c>
      <c r="AS6" s="59">
        <f t="shared" ref="AS6:AS13" si="0">EDATE(AR6,-543*12)</f>
        <v>41864</v>
      </c>
      <c r="AT6" s="101" t="str">
        <f>DATEDIF(AS6,[1]Sheet1!$K$2,"Y")&amp;"ปี"&amp;DATEDIF(AS6,[1]Sheet1!$K$2,"ym")&amp;"เดือน"&amp;DATEDIF(AS6,[1]Sheet1!$K$2,"md")&amp;"วัน"</f>
        <v>4ปี10เดือน10วัน</v>
      </c>
    </row>
    <row r="7" spans="1:46" ht="18" customHeight="1">
      <c r="A7" s="12">
        <v>2</v>
      </c>
      <c r="B7" s="12">
        <v>2853</v>
      </c>
      <c r="C7" s="13" t="s">
        <v>548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2"/>
      <c r="T7" s="13" t="s">
        <v>298</v>
      </c>
      <c r="U7" s="13" t="s">
        <v>549</v>
      </c>
      <c r="V7" s="13" t="s">
        <v>550</v>
      </c>
      <c r="W7" s="20">
        <v>1577000021580</v>
      </c>
      <c r="X7" s="55">
        <v>240252</v>
      </c>
      <c r="Y7" s="12" t="s">
        <v>82</v>
      </c>
      <c r="Z7" s="12" t="s">
        <v>208</v>
      </c>
      <c r="AA7" s="15">
        <v>4</v>
      </c>
      <c r="AB7" s="15">
        <v>7</v>
      </c>
      <c r="AC7" s="41">
        <v>8570373001011</v>
      </c>
      <c r="AD7" s="16" t="s">
        <v>145</v>
      </c>
      <c r="AE7" s="16" t="s">
        <v>551</v>
      </c>
      <c r="AF7" s="16" t="s">
        <v>550</v>
      </c>
      <c r="AG7" s="45" t="s">
        <v>515</v>
      </c>
      <c r="AH7" s="16" t="s">
        <v>265</v>
      </c>
      <c r="AI7" s="16" t="s">
        <v>552</v>
      </c>
      <c r="AJ7" s="16" t="s">
        <v>550</v>
      </c>
      <c r="AK7" s="45">
        <v>57039005328</v>
      </c>
      <c r="AL7" s="15" t="s">
        <v>553</v>
      </c>
      <c r="AM7" s="15">
        <v>4</v>
      </c>
      <c r="AN7" s="16" t="s">
        <v>305</v>
      </c>
      <c r="AO7" s="16" t="s">
        <v>306</v>
      </c>
      <c r="AP7" s="16" t="s">
        <v>307</v>
      </c>
      <c r="AQ7" s="15">
        <v>57140</v>
      </c>
      <c r="AR7" s="55">
        <f>X7</f>
        <v>240252</v>
      </c>
      <c r="AS7" s="59">
        <f t="shared" si="0"/>
        <v>41925</v>
      </c>
      <c r="AT7" s="101" t="str">
        <f>DATEDIF(AS7,[1]Sheet1!$K$2,"Y")&amp;"ปี"&amp;DATEDIF(AS7,[1]Sheet1!$K$2,"ym")&amp;"เดือน"&amp;DATEDIF(AS7,[1]Sheet1!$K$2,"md")&amp;"วัน"</f>
        <v>4ปี8เดือน10วัน</v>
      </c>
    </row>
    <row r="8" spans="1:46" ht="18" customHeight="1">
      <c r="A8" s="12">
        <v>3</v>
      </c>
      <c r="B8" s="12">
        <v>2855</v>
      </c>
      <c r="C8" s="13" t="s">
        <v>554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2"/>
      <c r="T8" s="13" t="s">
        <v>298</v>
      </c>
      <c r="U8" s="13" t="s">
        <v>555</v>
      </c>
      <c r="V8" s="13" t="s">
        <v>147</v>
      </c>
      <c r="W8" s="20">
        <v>1577000022527</v>
      </c>
      <c r="X8" s="33">
        <v>240337</v>
      </c>
      <c r="Y8" s="8" t="s">
        <v>82</v>
      </c>
      <c r="Z8" s="12" t="s">
        <v>207</v>
      </c>
      <c r="AA8" s="4">
        <v>4</v>
      </c>
      <c r="AB8" s="4">
        <v>4</v>
      </c>
      <c r="AC8" s="43">
        <v>5570300100694</v>
      </c>
      <c r="AD8" s="3" t="s">
        <v>145</v>
      </c>
      <c r="AE8" s="3" t="s">
        <v>556</v>
      </c>
      <c r="AF8" s="3" t="s">
        <v>300</v>
      </c>
      <c r="AG8" s="46">
        <v>1570300103011</v>
      </c>
      <c r="AH8" s="3" t="s">
        <v>150</v>
      </c>
      <c r="AI8" s="3" t="s">
        <v>167</v>
      </c>
      <c r="AJ8" s="3" t="s">
        <v>168</v>
      </c>
      <c r="AK8" s="46">
        <v>57030364104</v>
      </c>
      <c r="AL8" s="4" t="s">
        <v>557</v>
      </c>
      <c r="AM8" s="4">
        <v>9</v>
      </c>
      <c r="AN8" s="3" t="s">
        <v>305</v>
      </c>
      <c r="AO8" s="3" t="s">
        <v>306</v>
      </c>
      <c r="AP8" s="3" t="s">
        <v>307</v>
      </c>
      <c r="AQ8" s="4">
        <v>57140</v>
      </c>
      <c r="AR8" s="55">
        <f t="shared" ref="AR8:AR28" si="1">X8</f>
        <v>240337</v>
      </c>
      <c r="AS8" s="59">
        <f t="shared" si="0"/>
        <v>42010</v>
      </c>
      <c r="AT8" s="101" t="str">
        <f>DATEDIF(AS8,[1]Sheet1!$K$2,"Y")&amp;"ปี"&amp;DATEDIF(AS8,[1]Sheet1!$K$2,"ym")&amp;"เดือน"&amp;DATEDIF(AS8,[1]Sheet1!$K$2,"md")&amp;"วัน"</f>
        <v>4ปี5เดือน17วัน</v>
      </c>
    </row>
    <row r="9" spans="1:46" ht="18" customHeight="1">
      <c r="A9" s="12">
        <v>4</v>
      </c>
      <c r="B9" s="12">
        <v>2856</v>
      </c>
      <c r="C9" s="13" t="s">
        <v>558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2"/>
      <c r="T9" s="13" t="s">
        <v>298</v>
      </c>
      <c r="U9" s="13" t="s">
        <v>559</v>
      </c>
      <c r="V9" s="13" t="s">
        <v>147</v>
      </c>
      <c r="W9" s="20">
        <v>1577000022446</v>
      </c>
      <c r="X9" s="55">
        <v>240328</v>
      </c>
      <c r="Y9" s="12" t="s">
        <v>82</v>
      </c>
      <c r="Z9" s="12" t="s">
        <v>206</v>
      </c>
      <c r="AA9" s="15">
        <v>4</v>
      </c>
      <c r="AB9" s="15">
        <v>4</v>
      </c>
      <c r="AC9" s="41">
        <v>1570300113661</v>
      </c>
      <c r="AD9" s="16" t="s">
        <v>145</v>
      </c>
      <c r="AE9" s="16" t="s">
        <v>560</v>
      </c>
      <c r="AF9" s="16" t="s">
        <v>147</v>
      </c>
      <c r="AG9" s="45">
        <v>8570384014403</v>
      </c>
      <c r="AH9" s="16" t="s">
        <v>150</v>
      </c>
      <c r="AI9" s="16" t="s">
        <v>561</v>
      </c>
      <c r="AJ9" s="16" t="s">
        <v>323</v>
      </c>
      <c r="AK9" s="45">
        <v>57030362772</v>
      </c>
      <c r="AL9" s="15">
        <v>119</v>
      </c>
      <c r="AM9" s="15">
        <v>9</v>
      </c>
      <c r="AN9" s="16" t="s">
        <v>305</v>
      </c>
      <c r="AO9" s="16" t="s">
        <v>306</v>
      </c>
      <c r="AP9" s="16" t="s">
        <v>307</v>
      </c>
      <c r="AQ9" s="15">
        <v>57140</v>
      </c>
      <c r="AR9" s="55">
        <f t="shared" si="1"/>
        <v>240328</v>
      </c>
      <c r="AS9" s="59">
        <f t="shared" si="0"/>
        <v>42001</v>
      </c>
      <c r="AT9" s="101" t="str">
        <f>DATEDIF(AS9,[1]Sheet1!$K$2,"Y")&amp;"ปี"&amp;DATEDIF(AS9,[1]Sheet1!$K$2,"ym")&amp;"เดือน"&amp;DATEDIF(AS9,[1]Sheet1!$K$2,"md")&amp;"วัน"</f>
        <v>4ปี5เดือน26วัน</v>
      </c>
    </row>
    <row r="10" spans="1:46" ht="18" customHeight="1">
      <c r="A10" s="12">
        <v>5</v>
      </c>
      <c r="B10" s="12">
        <v>2858</v>
      </c>
      <c r="C10" s="13" t="s">
        <v>562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2"/>
      <c r="T10" s="13" t="s">
        <v>298</v>
      </c>
      <c r="U10" s="13" t="s">
        <v>563</v>
      </c>
      <c r="V10" s="13" t="s">
        <v>245</v>
      </c>
      <c r="W10" s="20">
        <v>1577000020974</v>
      </c>
      <c r="X10" s="33">
        <v>240195</v>
      </c>
      <c r="Y10" s="8" t="s">
        <v>82</v>
      </c>
      <c r="Z10" s="12" t="s">
        <v>142</v>
      </c>
      <c r="AA10" s="4">
        <v>4</v>
      </c>
      <c r="AB10" s="4">
        <v>9</v>
      </c>
      <c r="AC10" s="43">
        <v>5570300100457</v>
      </c>
      <c r="AD10" s="3" t="s">
        <v>145</v>
      </c>
      <c r="AE10" s="3" t="s">
        <v>564</v>
      </c>
      <c r="AF10" s="3" t="s">
        <v>245</v>
      </c>
      <c r="AG10" s="46">
        <v>8570384005056</v>
      </c>
      <c r="AH10" s="3" t="s">
        <v>150</v>
      </c>
      <c r="AI10" s="3" t="s">
        <v>368</v>
      </c>
      <c r="AJ10" s="3" t="s">
        <v>366</v>
      </c>
      <c r="AK10" s="46">
        <v>57030363183</v>
      </c>
      <c r="AL10" s="4">
        <v>16</v>
      </c>
      <c r="AM10" s="4">
        <v>7</v>
      </c>
      <c r="AN10" s="3" t="s">
        <v>305</v>
      </c>
      <c r="AO10" s="3" t="s">
        <v>306</v>
      </c>
      <c r="AP10" s="3" t="s">
        <v>307</v>
      </c>
      <c r="AQ10" s="4">
        <v>57140</v>
      </c>
      <c r="AR10" s="55">
        <f t="shared" si="1"/>
        <v>240195</v>
      </c>
      <c r="AS10" s="59">
        <f t="shared" si="0"/>
        <v>41868</v>
      </c>
      <c r="AT10" s="101" t="str">
        <f>DATEDIF(AS10,[1]Sheet1!$K$2,"Y")&amp;"ปี"&amp;DATEDIF(AS10,[1]Sheet1!$K$2,"ym")&amp;"เดือน"&amp;DATEDIF(AS10,[1]Sheet1!$K$2,"md")&amp;"วัน"</f>
        <v>4ปี10เดือน6วัน</v>
      </c>
    </row>
    <row r="11" spans="1:46" ht="18" customHeight="1">
      <c r="A11" s="12">
        <v>6</v>
      </c>
      <c r="B11" s="12">
        <v>2859</v>
      </c>
      <c r="C11" s="13" t="s">
        <v>565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2"/>
      <c r="T11" s="13" t="s">
        <v>298</v>
      </c>
      <c r="U11" s="13" t="s">
        <v>566</v>
      </c>
      <c r="V11" s="13" t="s">
        <v>567</v>
      </c>
      <c r="W11" s="20">
        <v>1577000022888</v>
      </c>
      <c r="X11" s="55">
        <v>240372</v>
      </c>
      <c r="Y11" s="12" t="s">
        <v>82</v>
      </c>
      <c r="Z11" s="12" t="s">
        <v>211</v>
      </c>
      <c r="AA11" s="15">
        <v>4</v>
      </c>
      <c r="AB11" s="15">
        <v>3</v>
      </c>
      <c r="AC11" s="41">
        <v>1310700209901</v>
      </c>
      <c r="AD11" s="16" t="s">
        <v>145</v>
      </c>
      <c r="AE11" s="16" t="s">
        <v>568</v>
      </c>
      <c r="AF11" s="16" t="s">
        <v>567</v>
      </c>
      <c r="AG11" s="45">
        <v>8570376005077</v>
      </c>
      <c r="AH11" s="16" t="s">
        <v>150</v>
      </c>
      <c r="AI11" s="16" t="s">
        <v>569</v>
      </c>
      <c r="AJ11" s="16" t="s">
        <v>570</v>
      </c>
      <c r="AK11" s="45">
        <v>57039017458</v>
      </c>
      <c r="AL11" s="15" t="s">
        <v>432</v>
      </c>
      <c r="AM11" s="15">
        <v>5</v>
      </c>
      <c r="AN11" s="16" t="s">
        <v>305</v>
      </c>
      <c r="AO11" s="16" t="s">
        <v>306</v>
      </c>
      <c r="AP11" s="16" t="s">
        <v>307</v>
      </c>
      <c r="AQ11" s="15">
        <v>57140</v>
      </c>
      <c r="AR11" s="55">
        <f t="shared" si="1"/>
        <v>240372</v>
      </c>
      <c r="AS11" s="59">
        <f t="shared" si="0"/>
        <v>42045</v>
      </c>
      <c r="AT11" s="101" t="str">
        <f>DATEDIF(AS11,[1]Sheet1!$K$2,"Y")&amp;"ปี"&amp;DATEDIF(AS11,[1]Sheet1!$K$2,"ym")&amp;"เดือน"&amp;DATEDIF(AS11,[1]Sheet1!$K$2,"md")&amp;"วัน"</f>
        <v>4ปี4เดือน13วัน</v>
      </c>
    </row>
    <row r="12" spans="1:46" ht="18" customHeight="1">
      <c r="A12" s="12">
        <v>7</v>
      </c>
      <c r="B12" s="12">
        <v>2860</v>
      </c>
      <c r="C12" s="13" t="s">
        <v>571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2"/>
      <c r="T12" s="13" t="s">
        <v>298</v>
      </c>
      <c r="U12" s="13" t="s">
        <v>572</v>
      </c>
      <c r="V12" s="13" t="s">
        <v>339</v>
      </c>
      <c r="W12" s="20">
        <v>1577000021547</v>
      </c>
      <c r="X12" s="55">
        <v>240248</v>
      </c>
      <c r="Y12" s="12" t="s">
        <v>82</v>
      </c>
      <c r="Z12" s="12" t="s">
        <v>207</v>
      </c>
      <c r="AA12" s="15">
        <v>4</v>
      </c>
      <c r="AB12" s="15">
        <v>7</v>
      </c>
      <c r="AC12" s="41">
        <v>1570300108412</v>
      </c>
      <c r="AD12" s="16" t="s">
        <v>145</v>
      </c>
      <c r="AE12" s="16" t="s">
        <v>321</v>
      </c>
      <c r="AF12" s="16" t="s">
        <v>573</v>
      </c>
      <c r="AG12" s="45">
        <v>1570300120668</v>
      </c>
      <c r="AH12" s="16" t="s">
        <v>150</v>
      </c>
      <c r="AI12" s="16" t="s">
        <v>574</v>
      </c>
      <c r="AJ12" s="16" t="s">
        <v>339</v>
      </c>
      <c r="AK12" s="45">
        <v>57030239032</v>
      </c>
      <c r="AL12" s="15">
        <v>194</v>
      </c>
      <c r="AM12" s="15">
        <v>11</v>
      </c>
      <c r="AN12" s="16" t="s">
        <v>547</v>
      </c>
      <c r="AO12" s="16" t="s">
        <v>306</v>
      </c>
      <c r="AP12" s="16" t="s">
        <v>307</v>
      </c>
      <c r="AQ12" s="15">
        <v>57140</v>
      </c>
      <c r="AR12" s="55">
        <f t="shared" si="1"/>
        <v>240248</v>
      </c>
      <c r="AS12" s="59">
        <f t="shared" si="0"/>
        <v>41921</v>
      </c>
      <c r="AT12" s="101" t="str">
        <f>DATEDIF(AS12,[1]Sheet1!$K$2,"Y")&amp;"ปี"&amp;DATEDIF(AS12,[1]Sheet1!$K$2,"ym")&amp;"เดือน"&amp;DATEDIF(AS12,[1]Sheet1!$K$2,"md")&amp;"วัน"</f>
        <v>4ปี8เดือน14วัน</v>
      </c>
    </row>
    <row r="13" spans="1:46" ht="18" customHeight="1">
      <c r="A13" s="512">
        <v>8</v>
      </c>
      <c r="B13" s="12">
        <v>2861</v>
      </c>
      <c r="C13" s="13" t="s">
        <v>575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2"/>
      <c r="T13" s="13" t="s">
        <v>298</v>
      </c>
      <c r="U13" s="13" t="s">
        <v>421</v>
      </c>
      <c r="V13" s="13" t="s">
        <v>156</v>
      </c>
      <c r="W13" s="20">
        <v>1577000020788</v>
      </c>
      <c r="X13" s="55">
        <v>240170</v>
      </c>
      <c r="Y13" s="12" t="s">
        <v>82</v>
      </c>
      <c r="Z13" s="12" t="s">
        <v>206</v>
      </c>
      <c r="AA13" s="15">
        <v>4</v>
      </c>
      <c r="AB13" s="15">
        <v>9</v>
      </c>
      <c r="AC13" s="41">
        <v>8570384003185</v>
      </c>
      <c r="AD13" s="16" t="s">
        <v>145</v>
      </c>
      <c r="AE13" s="16" t="s">
        <v>361</v>
      </c>
      <c r="AF13" s="16" t="s">
        <v>156</v>
      </c>
      <c r="AG13" s="45">
        <v>5630700066581</v>
      </c>
      <c r="AH13" s="16" t="s">
        <v>150</v>
      </c>
      <c r="AI13" s="16" t="s">
        <v>362</v>
      </c>
      <c r="AJ13" s="16" t="s">
        <v>152</v>
      </c>
      <c r="AK13" s="45">
        <v>57030244869</v>
      </c>
      <c r="AL13" s="15">
        <v>292</v>
      </c>
      <c r="AM13" s="15">
        <v>9</v>
      </c>
      <c r="AN13" s="16" t="s">
        <v>305</v>
      </c>
      <c r="AO13" s="16" t="s">
        <v>306</v>
      </c>
      <c r="AP13" s="16" t="s">
        <v>307</v>
      </c>
      <c r="AQ13" s="15">
        <v>57140</v>
      </c>
      <c r="AR13" s="55">
        <f t="shared" si="1"/>
        <v>240170</v>
      </c>
      <c r="AS13" s="145">
        <f t="shared" si="0"/>
        <v>41843</v>
      </c>
      <c r="AT13" s="101" t="str">
        <f>DATEDIF(AS13,[1]Sheet1!$K$2,"Y")&amp;"ปี"&amp;DATEDIF(AS13,[1]Sheet1!$K$2,"ym")&amp;"เดือน"&amp;DATEDIF(AS13,[1]Sheet1!$K$2,"md")&amp;"วัน"</f>
        <v>4ปี11เดือน0วัน</v>
      </c>
    </row>
    <row r="14" spans="1:46" ht="18" customHeight="1">
      <c r="A14" s="512">
        <v>9</v>
      </c>
      <c r="B14" s="12">
        <v>2863</v>
      </c>
      <c r="C14" s="13" t="s">
        <v>576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2"/>
      <c r="T14" s="13" t="s">
        <v>298</v>
      </c>
      <c r="U14" s="13" t="s">
        <v>577</v>
      </c>
      <c r="V14" s="13" t="s">
        <v>393</v>
      </c>
      <c r="W14" s="20">
        <v>1577000021717</v>
      </c>
      <c r="X14" s="33">
        <v>240264</v>
      </c>
      <c r="Y14" s="8" t="s">
        <v>82</v>
      </c>
      <c r="Z14" s="12" t="s">
        <v>213</v>
      </c>
      <c r="AA14" s="4">
        <v>4</v>
      </c>
      <c r="AB14" s="4">
        <v>6</v>
      </c>
      <c r="AC14" s="43">
        <v>1570300018600</v>
      </c>
      <c r="AD14" s="3" t="s">
        <v>145</v>
      </c>
      <c r="AE14" s="3" t="s">
        <v>394</v>
      </c>
      <c r="AF14" s="3" t="s">
        <v>393</v>
      </c>
      <c r="AG14" s="46">
        <v>2570300028646</v>
      </c>
      <c r="AH14" s="3" t="s">
        <v>150</v>
      </c>
      <c r="AI14" s="3" t="s">
        <v>395</v>
      </c>
      <c r="AJ14" s="3" t="s">
        <v>147</v>
      </c>
      <c r="AK14" s="46">
        <v>57030148347</v>
      </c>
      <c r="AL14" s="4">
        <v>116</v>
      </c>
      <c r="AM14" s="4">
        <v>6</v>
      </c>
      <c r="AN14" s="3" t="s">
        <v>305</v>
      </c>
      <c r="AO14" s="3" t="s">
        <v>306</v>
      </c>
      <c r="AP14" s="3" t="s">
        <v>307</v>
      </c>
      <c r="AQ14" s="4">
        <v>57140</v>
      </c>
      <c r="AR14" s="55">
        <f t="shared" si="1"/>
        <v>240264</v>
      </c>
      <c r="AS14" s="145">
        <f t="shared" ref="AS14:AS21" si="2">EDATE(AR14,-543*12)</f>
        <v>41937</v>
      </c>
      <c r="AT14" s="101" t="str">
        <f>DATEDIF(AS14,[1]Sheet1!$K$2,"Y")&amp;"ปี"&amp;DATEDIF(AS14,[1]Sheet1!$K$2,"ym")&amp;"เดือน"&amp;DATEDIF(AS14,[1]Sheet1!$K$2,"md")&amp;"วัน"</f>
        <v>4ปี7เดือน29วัน</v>
      </c>
    </row>
    <row r="15" spans="1:46" ht="18" customHeight="1">
      <c r="A15" s="512">
        <v>10</v>
      </c>
      <c r="B15" s="12">
        <v>2892</v>
      </c>
      <c r="C15" s="13" t="s">
        <v>578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3" t="s">
        <v>298</v>
      </c>
      <c r="U15" s="13" t="s">
        <v>579</v>
      </c>
      <c r="V15" s="13" t="s">
        <v>580</v>
      </c>
      <c r="W15" s="20">
        <v>1577000021997</v>
      </c>
      <c r="X15" s="33">
        <v>240286</v>
      </c>
      <c r="Y15" s="8" t="s">
        <v>82</v>
      </c>
      <c r="Z15" s="12" t="s">
        <v>211</v>
      </c>
      <c r="AA15" s="4">
        <v>4</v>
      </c>
      <c r="AB15" s="4">
        <v>6</v>
      </c>
      <c r="AC15" s="43">
        <v>8570376005760</v>
      </c>
      <c r="AD15" s="3" t="s">
        <v>145</v>
      </c>
      <c r="AE15" s="3" t="s">
        <v>581</v>
      </c>
      <c r="AF15" s="3" t="s">
        <v>580</v>
      </c>
      <c r="AG15" s="46" t="s">
        <v>515</v>
      </c>
      <c r="AH15" s="3" t="s">
        <v>265</v>
      </c>
      <c r="AI15" s="3" t="s">
        <v>582</v>
      </c>
      <c r="AJ15" s="3" t="s">
        <v>580</v>
      </c>
      <c r="AK15" s="46">
        <v>57039008904</v>
      </c>
      <c r="AL15" s="4" t="s">
        <v>583</v>
      </c>
      <c r="AM15" s="4">
        <v>5</v>
      </c>
      <c r="AN15" s="3" t="s">
        <v>305</v>
      </c>
      <c r="AO15" s="3" t="s">
        <v>306</v>
      </c>
      <c r="AP15" s="3" t="s">
        <v>307</v>
      </c>
      <c r="AQ15" s="4">
        <v>57140</v>
      </c>
      <c r="AR15" s="55">
        <f t="shared" si="1"/>
        <v>240286</v>
      </c>
      <c r="AS15" s="59">
        <f t="shared" si="2"/>
        <v>41959</v>
      </c>
      <c r="AT15" s="101" t="str">
        <f>DATEDIF(AS15,[1]Sheet1!$K$2,"Y")&amp;"ปี"&amp;DATEDIF(AS15,[1]Sheet1!$K$2,"ym")&amp;"เดือน"&amp;DATEDIF(AS15,[1]Sheet1!$K$2,"md")&amp;"วัน"</f>
        <v>4ปี7เดือน7วัน</v>
      </c>
    </row>
    <row r="16" spans="1:46" ht="18" customHeight="1">
      <c r="A16" s="512">
        <v>11</v>
      </c>
      <c r="B16" s="12">
        <v>2914</v>
      </c>
      <c r="C16" s="13" t="s">
        <v>584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3" t="s">
        <v>298</v>
      </c>
      <c r="U16" s="13" t="s">
        <v>585</v>
      </c>
      <c r="V16" s="13" t="s">
        <v>147</v>
      </c>
      <c r="W16" s="20">
        <v>1570301238484</v>
      </c>
      <c r="X16" s="55">
        <v>240203</v>
      </c>
      <c r="Y16" s="12" t="s">
        <v>82</v>
      </c>
      <c r="Z16" s="12" t="s">
        <v>206</v>
      </c>
      <c r="AA16" s="15">
        <v>4</v>
      </c>
      <c r="AB16" s="15">
        <v>8</v>
      </c>
      <c r="AC16" s="41">
        <v>5570800029174</v>
      </c>
      <c r="AD16" s="16" t="s">
        <v>145</v>
      </c>
      <c r="AE16" s="16" t="s">
        <v>586</v>
      </c>
      <c r="AF16" s="16" t="s">
        <v>147</v>
      </c>
      <c r="AG16" s="45">
        <v>8570373005173</v>
      </c>
      <c r="AH16" s="16" t="s">
        <v>265</v>
      </c>
      <c r="AI16" s="16" t="s">
        <v>587</v>
      </c>
      <c r="AJ16" s="16" t="s">
        <v>147</v>
      </c>
      <c r="AK16" s="45">
        <v>57030266234</v>
      </c>
      <c r="AL16" s="15">
        <v>15</v>
      </c>
      <c r="AM16" s="15">
        <v>9</v>
      </c>
      <c r="AN16" s="16" t="s">
        <v>305</v>
      </c>
      <c r="AO16" s="16" t="s">
        <v>306</v>
      </c>
      <c r="AP16" s="16" t="s">
        <v>307</v>
      </c>
      <c r="AQ16" s="15">
        <v>57140</v>
      </c>
      <c r="AR16" s="55">
        <f t="shared" si="1"/>
        <v>240203</v>
      </c>
      <c r="AS16" s="59">
        <f t="shared" si="2"/>
        <v>41876</v>
      </c>
      <c r="AT16" s="101" t="str">
        <f>DATEDIF(AS16,[1]Sheet1!$K$2,"Y")&amp;"ปี"&amp;DATEDIF(AS16,[1]Sheet1!$K$2,"ym")&amp;"เดือน"&amp;DATEDIF(AS16,[1]Sheet1!$K$2,"md")&amp;"วัน"</f>
        <v>4ปี9เดือน29วัน</v>
      </c>
    </row>
    <row r="17" spans="1:46" ht="18" customHeight="1">
      <c r="A17" s="512">
        <v>12</v>
      </c>
      <c r="B17" s="12">
        <v>2915</v>
      </c>
      <c r="C17" s="13" t="s">
        <v>588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3" t="s">
        <v>298</v>
      </c>
      <c r="U17" s="13" t="s">
        <v>589</v>
      </c>
      <c r="V17" s="13" t="s">
        <v>590</v>
      </c>
      <c r="W17" s="20">
        <v>1577000022322</v>
      </c>
      <c r="X17" s="55">
        <v>240315</v>
      </c>
      <c r="Y17" s="12" t="s">
        <v>82</v>
      </c>
      <c r="Z17" s="12" t="s">
        <v>142</v>
      </c>
      <c r="AA17" s="15">
        <v>4</v>
      </c>
      <c r="AB17" s="15">
        <v>5</v>
      </c>
      <c r="AC17" s="41">
        <v>8570384040200</v>
      </c>
      <c r="AD17" s="16" t="s">
        <v>145</v>
      </c>
      <c r="AE17" s="16" t="s">
        <v>591</v>
      </c>
      <c r="AF17" s="16" t="s">
        <v>164</v>
      </c>
      <c r="AG17" s="45" t="s">
        <v>515</v>
      </c>
      <c r="AH17" s="16" t="s">
        <v>265</v>
      </c>
      <c r="AI17" s="16" t="s">
        <v>592</v>
      </c>
      <c r="AJ17" s="16" t="s">
        <v>164</v>
      </c>
      <c r="AK17" s="45">
        <v>57030363175</v>
      </c>
      <c r="AL17" s="15">
        <v>24</v>
      </c>
      <c r="AM17" s="15">
        <v>7</v>
      </c>
      <c r="AN17" s="16" t="s">
        <v>305</v>
      </c>
      <c r="AO17" s="16" t="s">
        <v>306</v>
      </c>
      <c r="AP17" s="16" t="s">
        <v>307</v>
      </c>
      <c r="AQ17" s="15">
        <v>57140</v>
      </c>
      <c r="AR17" s="55">
        <f t="shared" si="1"/>
        <v>240315</v>
      </c>
      <c r="AS17" s="59">
        <f t="shared" si="2"/>
        <v>41988</v>
      </c>
      <c r="AT17" s="101" t="str">
        <f>DATEDIF(AS17,[1]Sheet1!$K$2,"Y")&amp;"ปี"&amp;DATEDIF(AS17,[1]Sheet1!$K$2,"ym")&amp;"เดือน"&amp;DATEDIF(AS17,[1]Sheet1!$K$2,"md")&amp;"วัน"</f>
        <v>4ปี6เดือน8วัน</v>
      </c>
    </row>
    <row r="18" spans="1:46" ht="18" customHeight="1">
      <c r="A18" s="512">
        <v>13</v>
      </c>
      <c r="B18" s="12">
        <v>3037</v>
      </c>
      <c r="C18" s="13" t="s">
        <v>593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3" t="s">
        <v>298</v>
      </c>
      <c r="U18" s="13" t="s">
        <v>594</v>
      </c>
      <c r="V18" s="13" t="s">
        <v>595</v>
      </c>
      <c r="W18" s="20">
        <v>1579901683380</v>
      </c>
      <c r="X18" s="33">
        <v>240257</v>
      </c>
      <c r="Y18" s="8" t="s">
        <v>82</v>
      </c>
      <c r="Z18" s="12" t="s">
        <v>206</v>
      </c>
      <c r="AA18" s="4"/>
      <c r="AB18" s="4"/>
      <c r="AC18" s="43"/>
      <c r="AD18" s="3"/>
      <c r="AE18" s="3"/>
      <c r="AF18" s="3"/>
      <c r="AG18" s="46"/>
      <c r="AH18" s="3"/>
      <c r="AI18" s="3"/>
      <c r="AJ18" s="3"/>
      <c r="AK18" s="46"/>
      <c r="AL18" s="4"/>
      <c r="AM18" s="4"/>
      <c r="AN18" s="3"/>
      <c r="AO18" s="3"/>
      <c r="AP18" s="3"/>
      <c r="AQ18" s="4"/>
      <c r="AR18" s="55">
        <f t="shared" si="1"/>
        <v>240257</v>
      </c>
      <c r="AS18" s="59">
        <f t="shared" si="2"/>
        <v>41930</v>
      </c>
      <c r="AT18" s="101"/>
    </row>
    <row r="19" spans="1:46" ht="18" customHeight="1">
      <c r="A19" s="512">
        <v>14</v>
      </c>
      <c r="B19" s="429">
        <v>3440</v>
      </c>
      <c r="C19" s="448" t="s">
        <v>1260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429"/>
      <c r="T19" s="13" t="s">
        <v>298</v>
      </c>
      <c r="U19" s="13" t="s">
        <v>1261</v>
      </c>
      <c r="V19" s="13" t="s">
        <v>994</v>
      </c>
      <c r="W19" s="20">
        <v>1577000020737</v>
      </c>
      <c r="X19" s="33">
        <v>21014</v>
      </c>
      <c r="Y19" s="430" t="s">
        <v>82</v>
      </c>
      <c r="Z19" s="429" t="s">
        <v>212</v>
      </c>
      <c r="AA19" s="4"/>
      <c r="AB19" s="4"/>
      <c r="AC19" s="43"/>
      <c r="AD19" s="3"/>
      <c r="AE19" s="3"/>
      <c r="AF19" s="3"/>
      <c r="AG19" s="46"/>
      <c r="AH19" s="3"/>
      <c r="AI19" s="3"/>
      <c r="AJ19" s="3"/>
      <c r="AK19" s="46"/>
      <c r="AL19" s="4"/>
      <c r="AM19" s="4"/>
      <c r="AN19" s="3"/>
      <c r="AO19" s="3"/>
      <c r="AP19" s="3"/>
      <c r="AQ19" s="4"/>
      <c r="AR19" s="55">
        <f t="shared" si="1"/>
        <v>21014</v>
      </c>
      <c r="AS19" s="59" t="e">
        <f t="shared" si="2"/>
        <v>#NUM!</v>
      </c>
      <c r="AT19" s="101"/>
    </row>
    <row r="20" spans="1:46" ht="18" customHeight="1">
      <c r="A20" s="512">
        <v>15</v>
      </c>
      <c r="B20" s="451">
        <v>3441</v>
      </c>
      <c r="C20" s="448" t="s">
        <v>1283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451"/>
      <c r="T20" s="13" t="s">
        <v>298</v>
      </c>
      <c r="U20" s="13" t="s">
        <v>1284</v>
      </c>
      <c r="V20" s="13" t="s">
        <v>1285</v>
      </c>
      <c r="W20" s="20">
        <v>1571300133272</v>
      </c>
      <c r="X20" s="33">
        <v>21035</v>
      </c>
      <c r="Y20" s="452" t="s">
        <v>82</v>
      </c>
      <c r="Z20" s="451" t="s">
        <v>1286</v>
      </c>
      <c r="AA20" s="4"/>
      <c r="AB20" s="4"/>
      <c r="AC20" s="43"/>
      <c r="AD20" s="3"/>
      <c r="AE20" s="3"/>
      <c r="AF20" s="3"/>
      <c r="AG20" s="46"/>
      <c r="AH20" s="3"/>
      <c r="AI20" s="3"/>
      <c r="AJ20" s="3"/>
      <c r="AK20" s="46"/>
      <c r="AL20" s="4"/>
      <c r="AM20" s="4"/>
      <c r="AN20" s="3"/>
      <c r="AO20" s="3"/>
      <c r="AP20" s="3"/>
      <c r="AQ20" s="4"/>
      <c r="AR20" s="55">
        <f t="shared" si="1"/>
        <v>21035</v>
      </c>
      <c r="AS20" s="59" t="e">
        <f t="shared" si="2"/>
        <v>#NUM!</v>
      </c>
      <c r="AT20" s="101"/>
    </row>
    <row r="21" spans="1:46" ht="18" customHeight="1">
      <c r="A21" s="512">
        <v>16</v>
      </c>
      <c r="B21" s="512">
        <v>3471</v>
      </c>
      <c r="C21" s="448" t="s">
        <v>1339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512"/>
      <c r="T21" s="13" t="s">
        <v>298</v>
      </c>
      <c r="U21" s="13" t="s">
        <v>1340</v>
      </c>
      <c r="V21" s="13" t="s">
        <v>962</v>
      </c>
      <c r="W21" s="20">
        <v>1573001238042</v>
      </c>
      <c r="X21" s="33">
        <v>239937</v>
      </c>
      <c r="Y21" s="513" t="s">
        <v>82</v>
      </c>
      <c r="Z21" s="512" t="s">
        <v>212</v>
      </c>
      <c r="AA21" s="4"/>
      <c r="AB21" s="4"/>
      <c r="AC21" s="43"/>
      <c r="AD21" s="3"/>
      <c r="AE21" s="3"/>
      <c r="AF21" s="3"/>
      <c r="AG21" s="46"/>
      <c r="AH21" s="3"/>
      <c r="AI21" s="3"/>
      <c r="AJ21" s="3"/>
      <c r="AK21" s="46"/>
      <c r="AL21" s="4"/>
      <c r="AM21" s="4"/>
      <c r="AN21" s="3"/>
      <c r="AO21" s="3"/>
      <c r="AP21" s="3"/>
      <c r="AQ21" s="4"/>
      <c r="AR21" s="55">
        <f t="shared" si="1"/>
        <v>239937</v>
      </c>
      <c r="AS21" s="59">
        <f t="shared" si="2"/>
        <v>41610</v>
      </c>
      <c r="AT21" s="101"/>
    </row>
    <row r="22" spans="1:46" ht="18" customHeight="1">
      <c r="A22" s="512">
        <v>17</v>
      </c>
      <c r="B22" s="12">
        <v>2864</v>
      </c>
      <c r="C22" s="13" t="s">
        <v>596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2"/>
      <c r="T22" s="13" t="s">
        <v>351</v>
      </c>
      <c r="U22" s="13" t="s">
        <v>597</v>
      </c>
      <c r="V22" s="13" t="s">
        <v>598</v>
      </c>
      <c r="W22" s="20">
        <v>1577000021695</v>
      </c>
      <c r="X22" s="55">
        <v>240263</v>
      </c>
      <c r="Y22" s="12" t="s">
        <v>104</v>
      </c>
      <c r="Z22" s="12" t="s">
        <v>211</v>
      </c>
      <c r="AA22" s="15">
        <v>4</v>
      </c>
      <c r="AB22" s="15">
        <v>6</v>
      </c>
      <c r="AC22" s="41">
        <v>8570376005778</v>
      </c>
      <c r="AD22" s="16" t="s">
        <v>145</v>
      </c>
      <c r="AE22" s="16" t="s">
        <v>599</v>
      </c>
      <c r="AF22" s="16" t="s">
        <v>598</v>
      </c>
      <c r="AG22" s="45">
        <v>8570373005432</v>
      </c>
      <c r="AH22" s="16" t="s">
        <v>265</v>
      </c>
      <c r="AI22" s="16" t="s">
        <v>600</v>
      </c>
      <c r="AJ22" s="16" t="s">
        <v>601</v>
      </c>
      <c r="AK22" s="45">
        <v>57030366786</v>
      </c>
      <c r="AL22" s="15">
        <v>296</v>
      </c>
      <c r="AM22" s="15">
        <v>5</v>
      </c>
      <c r="AN22" s="16" t="s">
        <v>305</v>
      </c>
      <c r="AO22" s="16" t="s">
        <v>306</v>
      </c>
      <c r="AP22" s="16" t="s">
        <v>307</v>
      </c>
      <c r="AQ22" s="15">
        <v>57140</v>
      </c>
      <c r="AR22" s="55">
        <f t="shared" si="1"/>
        <v>240263</v>
      </c>
      <c r="AS22" s="59">
        <f t="shared" ref="AS22:AS28" si="3">EDATE(AR22,-543*12)</f>
        <v>41936</v>
      </c>
      <c r="AT22" s="101" t="str">
        <f>DATEDIF(AS22,[1]Sheet1!$K$2,"Y")&amp;"ปี"&amp;DATEDIF(AS22,[1]Sheet1!$K$2,"ym")&amp;"เดือน"&amp;DATEDIF(AS22,[1]Sheet1!$K$2,"md")&amp;"วัน"</f>
        <v>4ปี7เดือน30วัน</v>
      </c>
    </row>
    <row r="23" spans="1:46" ht="18" customHeight="1">
      <c r="A23" s="512">
        <v>18</v>
      </c>
      <c r="B23" s="12">
        <v>2866</v>
      </c>
      <c r="C23" s="13" t="s">
        <v>602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2"/>
      <c r="T23" s="13" t="s">
        <v>351</v>
      </c>
      <c r="U23" s="13" t="s">
        <v>603</v>
      </c>
      <c r="V23" s="13" t="s">
        <v>604</v>
      </c>
      <c r="W23" s="20">
        <v>1199901554036</v>
      </c>
      <c r="X23" s="33">
        <v>240345</v>
      </c>
      <c r="Y23" s="8" t="s">
        <v>104</v>
      </c>
      <c r="Z23" s="12" t="s">
        <v>143</v>
      </c>
      <c r="AA23" s="4">
        <v>4</v>
      </c>
      <c r="AB23" s="4">
        <v>4</v>
      </c>
      <c r="AC23" s="43">
        <v>3310600084169</v>
      </c>
      <c r="AD23" s="3" t="s">
        <v>145</v>
      </c>
      <c r="AE23" s="3" t="s">
        <v>605</v>
      </c>
      <c r="AF23" s="3" t="s">
        <v>604</v>
      </c>
      <c r="AG23" s="46">
        <v>5570300107478</v>
      </c>
      <c r="AH23" s="3" t="s">
        <v>150</v>
      </c>
      <c r="AI23" s="3" t="s">
        <v>606</v>
      </c>
      <c r="AJ23" s="3" t="s">
        <v>607</v>
      </c>
      <c r="AK23" s="46">
        <v>57030282221</v>
      </c>
      <c r="AL23" s="4" t="s">
        <v>608</v>
      </c>
      <c r="AM23" s="4">
        <v>2</v>
      </c>
      <c r="AN23" s="3" t="s">
        <v>305</v>
      </c>
      <c r="AO23" s="3" t="s">
        <v>306</v>
      </c>
      <c r="AP23" s="3" t="s">
        <v>307</v>
      </c>
      <c r="AQ23" s="4">
        <v>57140</v>
      </c>
      <c r="AR23" s="55">
        <f t="shared" si="1"/>
        <v>240345</v>
      </c>
      <c r="AS23" s="59">
        <f t="shared" si="3"/>
        <v>42018</v>
      </c>
      <c r="AT23" s="101" t="str">
        <f>DATEDIF(AS23,[1]Sheet1!$K$2,"Y")&amp;"ปี"&amp;DATEDIF(AS23,[1]Sheet1!$K$2,"ym")&amp;"เดือน"&amp;DATEDIF(AS23,[1]Sheet1!$K$2,"md")&amp;"วัน"</f>
        <v>4ปี5เดือน9วัน</v>
      </c>
    </row>
    <row r="24" spans="1:46" ht="18" customHeight="1">
      <c r="A24" s="512">
        <v>19</v>
      </c>
      <c r="B24" s="12">
        <v>2867</v>
      </c>
      <c r="C24" s="13" t="s">
        <v>609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2"/>
      <c r="T24" s="13" t="s">
        <v>351</v>
      </c>
      <c r="U24" s="13" t="s">
        <v>610</v>
      </c>
      <c r="V24" s="13" t="s">
        <v>611</v>
      </c>
      <c r="W24" s="20">
        <v>1577000021351</v>
      </c>
      <c r="X24" s="33">
        <v>240230</v>
      </c>
      <c r="Y24" s="8" t="s">
        <v>104</v>
      </c>
      <c r="Z24" s="12" t="s">
        <v>206</v>
      </c>
      <c r="AA24" s="4">
        <v>4</v>
      </c>
      <c r="AB24" s="4">
        <v>7</v>
      </c>
      <c r="AC24" s="43">
        <v>1570300150613</v>
      </c>
      <c r="AD24" s="3" t="s">
        <v>145</v>
      </c>
      <c r="AE24" s="3" t="s">
        <v>311</v>
      </c>
      <c r="AF24" s="3" t="s">
        <v>240</v>
      </c>
      <c r="AG24" s="46">
        <v>1570300142891</v>
      </c>
      <c r="AH24" s="3" t="s">
        <v>150</v>
      </c>
      <c r="AI24" s="3" t="s">
        <v>612</v>
      </c>
      <c r="AJ24" s="3" t="s">
        <v>611</v>
      </c>
      <c r="AK24" s="46">
        <v>57030324871</v>
      </c>
      <c r="AL24" s="4" t="s">
        <v>613</v>
      </c>
      <c r="AM24" s="4">
        <v>6</v>
      </c>
      <c r="AN24" s="3" t="s">
        <v>305</v>
      </c>
      <c r="AO24" s="3" t="s">
        <v>306</v>
      </c>
      <c r="AP24" s="3" t="s">
        <v>307</v>
      </c>
      <c r="AQ24" s="4">
        <v>57140</v>
      </c>
      <c r="AR24" s="55">
        <f t="shared" si="1"/>
        <v>240230</v>
      </c>
      <c r="AS24" s="59">
        <f t="shared" si="3"/>
        <v>41903</v>
      </c>
      <c r="AT24" s="101" t="str">
        <f>DATEDIF(AS24,[1]Sheet1!$K$2,"Y")&amp;"ปี"&amp;DATEDIF(AS24,[1]Sheet1!$K$2,"ym")&amp;"เดือน"&amp;DATEDIF(AS24,[1]Sheet1!$K$2,"md")&amp;"วัน"</f>
        <v>4ปี9เดือน2วัน</v>
      </c>
    </row>
    <row r="25" spans="1:46" ht="18" customHeight="1">
      <c r="A25" s="512">
        <v>20</v>
      </c>
      <c r="B25" s="12">
        <v>2868</v>
      </c>
      <c r="C25" s="13" t="s">
        <v>614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2"/>
      <c r="T25" s="13" t="s">
        <v>351</v>
      </c>
      <c r="U25" s="13" t="s">
        <v>615</v>
      </c>
      <c r="V25" s="13" t="s">
        <v>616</v>
      </c>
      <c r="W25" s="20">
        <v>1579901671187</v>
      </c>
      <c r="X25" s="33">
        <v>240192</v>
      </c>
      <c r="Y25" s="8" t="s">
        <v>104</v>
      </c>
      <c r="Z25" s="12" t="s">
        <v>208</v>
      </c>
      <c r="AA25" s="4">
        <v>4</v>
      </c>
      <c r="AB25" s="4">
        <v>9</v>
      </c>
      <c r="AC25" s="43">
        <v>3570300395264</v>
      </c>
      <c r="AD25" s="3" t="s">
        <v>145</v>
      </c>
      <c r="AE25" s="3" t="s">
        <v>617</v>
      </c>
      <c r="AF25" s="3" t="s">
        <v>616</v>
      </c>
      <c r="AG25" s="46">
        <v>6570371002821</v>
      </c>
      <c r="AH25" s="3" t="s">
        <v>265</v>
      </c>
      <c r="AI25" s="3" t="s">
        <v>618</v>
      </c>
      <c r="AJ25" s="3" t="s">
        <v>616</v>
      </c>
      <c r="AK25" s="46">
        <v>57030361962</v>
      </c>
      <c r="AL25" s="4">
        <v>8</v>
      </c>
      <c r="AM25" s="4">
        <v>4</v>
      </c>
      <c r="AN25" s="3" t="s">
        <v>305</v>
      </c>
      <c r="AO25" s="3" t="s">
        <v>306</v>
      </c>
      <c r="AP25" s="3" t="s">
        <v>307</v>
      </c>
      <c r="AQ25" s="4">
        <v>57140</v>
      </c>
      <c r="AR25" s="55">
        <f t="shared" si="1"/>
        <v>240192</v>
      </c>
      <c r="AS25" s="59">
        <f t="shared" si="3"/>
        <v>41865</v>
      </c>
      <c r="AT25" s="101" t="str">
        <f>DATEDIF(AS25,[1]Sheet1!$K$2,"Y")&amp;"ปี"&amp;DATEDIF(AS25,[1]Sheet1!$K$2,"ym")&amp;"เดือน"&amp;DATEDIF(AS25,[1]Sheet1!$K$2,"md")&amp;"วัน"</f>
        <v>4ปี10เดือน9วัน</v>
      </c>
    </row>
    <row r="26" spans="1:46" ht="18" customHeight="1">
      <c r="A26" s="512">
        <v>21</v>
      </c>
      <c r="B26" s="12">
        <v>2917</v>
      </c>
      <c r="C26" s="13" t="s">
        <v>619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2"/>
      <c r="T26" s="13" t="s">
        <v>351</v>
      </c>
      <c r="U26" s="13" t="s">
        <v>620</v>
      </c>
      <c r="V26" s="13" t="s">
        <v>621</v>
      </c>
      <c r="W26" s="20">
        <v>1579901641865</v>
      </c>
      <c r="X26" s="55">
        <v>239986</v>
      </c>
      <c r="Y26" s="12" t="s">
        <v>104</v>
      </c>
      <c r="Z26" s="12" t="s">
        <v>213</v>
      </c>
      <c r="AA26" s="15">
        <v>5</v>
      </c>
      <c r="AB26" s="15">
        <v>3</v>
      </c>
      <c r="AC26" s="41">
        <v>2570300022788</v>
      </c>
      <c r="AD26" s="16" t="s">
        <v>145</v>
      </c>
      <c r="AE26" s="16" t="s">
        <v>622</v>
      </c>
      <c r="AF26" s="16" t="s">
        <v>147</v>
      </c>
      <c r="AG26" s="45" t="s">
        <v>515</v>
      </c>
      <c r="AH26" s="16" t="s">
        <v>265</v>
      </c>
      <c r="AI26" s="16" t="s">
        <v>623</v>
      </c>
      <c r="AJ26" s="16" t="s">
        <v>385</v>
      </c>
      <c r="AK26" s="45">
        <v>57030017536</v>
      </c>
      <c r="AL26" s="15">
        <v>101</v>
      </c>
      <c r="AM26" s="15">
        <v>10</v>
      </c>
      <c r="AN26" s="16" t="s">
        <v>305</v>
      </c>
      <c r="AO26" s="16" t="s">
        <v>306</v>
      </c>
      <c r="AP26" s="16" t="s">
        <v>307</v>
      </c>
      <c r="AQ26" s="15">
        <v>57140</v>
      </c>
      <c r="AR26" s="55">
        <f t="shared" si="1"/>
        <v>239986</v>
      </c>
      <c r="AS26" s="59">
        <f t="shared" si="3"/>
        <v>41659</v>
      </c>
      <c r="AT26" s="101" t="str">
        <f>DATEDIF(AS26,[1]Sheet1!$K$2,"Y")&amp;"ปี"&amp;DATEDIF(AS26,[1]Sheet1!$K$2,"ym")&amp;"เดือน"&amp;DATEDIF(AS26,[1]Sheet1!$K$2,"md")&amp;"วัน"</f>
        <v>5ปี5เดือน3วัน</v>
      </c>
    </row>
    <row r="27" spans="1:46" ht="18" customHeight="1">
      <c r="A27" s="512">
        <v>22</v>
      </c>
      <c r="B27" s="12">
        <v>2919</v>
      </c>
      <c r="C27" s="13" t="s">
        <v>624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2"/>
      <c r="T27" s="13" t="s">
        <v>351</v>
      </c>
      <c r="U27" s="13" t="s">
        <v>625</v>
      </c>
      <c r="V27" s="13" t="s">
        <v>590</v>
      </c>
      <c r="W27" s="20">
        <v>1577000021971</v>
      </c>
      <c r="X27" s="33">
        <v>240289</v>
      </c>
      <c r="Y27" s="8" t="s">
        <v>104</v>
      </c>
      <c r="Z27" s="12" t="s">
        <v>142</v>
      </c>
      <c r="AA27" s="4">
        <v>4</v>
      </c>
      <c r="AB27" s="4">
        <v>5</v>
      </c>
      <c r="AC27" s="43">
        <v>5570300090630</v>
      </c>
      <c r="AD27" s="3" t="s">
        <v>145</v>
      </c>
      <c r="AE27" s="3" t="s">
        <v>626</v>
      </c>
      <c r="AF27" s="3" t="s">
        <v>164</v>
      </c>
      <c r="AG27" s="46">
        <v>570389013574</v>
      </c>
      <c r="AH27" s="3" t="s">
        <v>265</v>
      </c>
      <c r="AI27" s="3" t="s">
        <v>627</v>
      </c>
      <c r="AJ27" s="3" t="s">
        <v>164</v>
      </c>
      <c r="AK27" s="46">
        <v>57030362845</v>
      </c>
      <c r="AL27" s="4">
        <v>7</v>
      </c>
      <c r="AM27" s="4">
        <v>7</v>
      </c>
      <c r="AN27" s="3" t="s">
        <v>305</v>
      </c>
      <c r="AO27" s="3" t="s">
        <v>306</v>
      </c>
      <c r="AP27" s="3" t="s">
        <v>307</v>
      </c>
      <c r="AQ27" s="4">
        <v>57140</v>
      </c>
      <c r="AR27" s="55">
        <f t="shared" si="1"/>
        <v>240289</v>
      </c>
      <c r="AS27" s="59">
        <f t="shared" si="3"/>
        <v>41962</v>
      </c>
      <c r="AT27" s="101" t="str">
        <f>DATEDIF(AS27,[1]Sheet1!$K$2,"Y")&amp;"ปี"&amp;DATEDIF(AS27,[1]Sheet1!$K$2,"ym")&amp;"เดือน"&amp;DATEDIF(AS27,[1]Sheet1!$K$2,"md")&amp;"วัน"</f>
        <v>4ปี7เดือน4วัน</v>
      </c>
    </row>
    <row r="28" spans="1:46" ht="18" customHeight="1">
      <c r="A28" s="512">
        <v>23</v>
      </c>
      <c r="B28" s="85">
        <v>2964</v>
      </c>
      <c r="C28" s="79" t="s">
        <v>628</v>
      </c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85"/>
      <c r="T28" s="79" t="s">
        <v>351</v>
      </c>
      <c r="U28" s="79" t="s">
        <v>629</v>
      </c>
      <c r="V28" s="79" t="s">
        <v>630</v>
      </c>
      <c r="W28" s="20">
        <v>1570301238573</v>
      </c>
      <c r="X28" s="55">
        <v>240271</v>
      </c>
      <c r="Y28" s="12" t="s">
        <v>104</v>
      </c>
      <c r="Z28" s="85" t="s">
        <v>206</v>
      </c>
      <c r="AA28" s="15">
        <v>4</v>
      </c>
      <c r="AB28" s="15">
        <v>6</v>
      </c>
      <c r="AC28" s="41">
        <v>8570384040609</v>
      </c>
      <c r="AD28" s="16" t="s">
        <v>145</v>
      </c>
      <c r="AE28" s="16" t="s">
        <v>631</v>
      </c>
      <c r="AF28" s="16" t="s">
        <v>632</v>
      </c>
      <c r="AG28" s="45">
        <v>5571300021256</v>
      </c>
      <c r="AH28" s="16" t="s">
        <v>150</v>
      </c>
      <c r="AI28" s="16" t="s">
        <v>633</v>
      </c>
      <c r="AJ28" s="16" t="s">
        <v>634</v>
      </c>
      <c r="AK28" s="45">
        <v>57039022532</v>
      </c>
      <c r="AL28" s="15" t="s">
        <v>635</v>
      </c>
      <c r="AM28" s="15">
        <v>9</v>
      </c>
      <c r="AN28" s="16" t="s">
        <v>305</v>
      </c>
      <c r="AO28" s="16" t="s">
        <v>306</v>
      </c>
      <c r="AP28" s="16" t="s">
        <v>307</v>
      </c>
      <c r="AQ28" s="15">
        <v>57140</v>
      </c>
      <c r="AR28" s="55">
        <f t="shared" si="1"/>
        <v>240271</v>
      </c>
      <c r="AS28" s="59">
        <f t="shared" si="3"/>
        <v>41944</v>
      </c>
      <c r="AT28" s="101" t="str">
        <f>DATEDIF(AS28,[1]Sheet1!$K$2,"Y")&amp;"ปี"&amp;DATEDIF(AS28,[1]Sheet1!$K$2,"ym")&amp;"เดือน"&amp;DATEDIF(AS28,[1]Sheet1!$K$2,"md")&amp;"วัน"</f>
        <v>4ปี7เดือน22วัน</v>
      </c>
    </row>
    <row r="29" spans="1:46" s="13" customFormat="1" ht="18" customHeight="1">
      <c r="A29" s="512">
        <v>24</v>
      </c>
      <c r="B29" s="13">
        <v>3038</v>
      </c>
      <c r="C29" s="13" t="s">
        <v>636</v>
      </c>
      <c r="T29" s="79" t="s">
        <v>351</v>
      </c>
      <c r="U29" s="13" t="s">
        <v>637</v>
      </c>
      <c r="V29" s="13" t="s">
        <v>147</v>
      </c>
      <c r="W29" s="20">
        <v>1577000019984</v>
      </c>
      <c r="X29" s="86">
        <v>240088</v>
      </c>
      <c r="Y29" s="12" t="s">
        <v>104</v>
      </c>
      <c r="Z29" s="13" t="s">
        <v>206</v>
      </c>
    </row>
    <row r="30" spans="1:46" s="13" customFormat="1" ht="18" customHeight="1">
      <c r="A30" s="512">
        <v>25</v>
      </c>
      <c r="B30" s="13">
        <v>3204</v>
      </c>
      <c r="C30" s="13" t="s">
        <v>638</v>
      </c>
      <c r="T30" s="79" t="s">
        <v>351</v>
      </c>
      <c r="U30" s="13" t="s">
        <v>639</v>
      </c>
      <c r="V30" s="13" t="s">
        <v>640</v>
      </c>
      <c r="W30" s="20">
        <v>1579901679285</v>
      </c>
      <c r="X30" s="86">
        <v>240236</v>
      </c>
      <c r="Y30" s="12" t="s">
        <v>104</v>
      </c>
    </row>
    <row r="31" spans="1:46" ht="18" customHeight="1">
      <c r="P31" s="117" t="s">
        <v>118</v>
      </c>
      <c r="Q31" s="120" t="s">
        <v>4</v>
      </c>
      <c r="R31" s="121" t="s">
        <v>5</v>
      </c>
      <c r="S31" s="122" t="s">
        <v>6</v>
      </c>
      <c r="X31" s="602" t="s">
        <v>142</v>
      </c>
      <c r="Y31" s="603"/>
      <c r="Z31" s="127">
        <f>COUNTIF(Z6:Z30,"ห้วยเย็น")</f>
        <v>3</v>
      </c>
    </row>
    <row r="32" spans="1:46" ht="18" customHeight="1">
      <c r="P32" s="19"/>
      <c r="Q32" s="30">
        <v>16</v>
      </c>
      <c r="R32" s="30">
        <f>COUNTIF(Y6:Y30,"ญ")</f>
        <v>9</v>
      </c>
      <c r="S32" s="30">
        <f>SUM(Q31:R32)</f>
        <v>25</v>
      </c>
      <c r="X32" s="557" t="s">
        <v>143</v>
      </c>
      <c r="Y32" s="558"/>
      <c r="Z32" s="30">
        <f>COUNTIF(Z6:Z30,"เมืองกาญจน์")</f>
        <v>1</v>
      </c>
    </row>
    <row r="33" spans="1:46" ht="20.100000000000001" customHeight="1">
      <c r="X33" s="557" t="s">
        <v>206</v>
      </c>
      <c r="Y33" s="558"/>
      <c r="Z33" s="30">
        <f>COUNTIF(Z6:Z30,"ม่วงกาญจน์")</f>
        <v>7</v>
      </c>
    </row>
    <row r="34" spans="1:46" ht="20.100000000000001" customHeight="1">
      <c r="X34" s="557" t="s">
        <v>207</v>
      </c>
      <c r="Y34" s="558"/>
      <c r="Z34" s="30">
        <f>COUNTIF(Z6:Z30,"พนาสวรรค์")</f>
        <v>3</v>
      </c>
    </row>
    <row r="35" spans="1:46" ht="20.100000000000001" customHeight="1">
      <c r="X35" s="557" t="s">
        <v>208</v>
      </c>
      <c r="Y35" s="558"/>
      <c r="Z35" s="30">
        <f>COUNTIF(Z6:Z30,"ใหม่เจริญ")</f>
        <v>2</v>
      </c>
    </row>
    <row r="36" spans="1:46" ht="20.100000000000001" customHeight="1">
      <c r="X36" s="594" t="s">
        <v>209</v>
      </c>
      <c r="Y36" s="594"/>
      <c r="Z36" s="30">
        <f>COUNTIF(Z6:Z30,"ห้วยสา")</f>
        <v>0</v>
      </c>
    </row>
    <row r="37" spans="1:46" ht="20.100000000000001" customHeight="1">
      <c r="X37" s="594" t="s">
        <v>210</v>
      </c>
      <c r="Y37" s="594"/>
      <c r="Z37" s="30">
        <f>COUNTIF(Z6:Z30,"ธารทอง")</f>
        <v>0</v>
      </c>
    </row>
    <row r="38" spans="1:46" ht="20.100000000000001" customHeight="1">
      <c r="X38" s="594" t="s">
        <v>211</v>
      </c>
      <c r="Y38" s="594"/>
      <c r="Z38" s="30">
        <f>COUNTIF(Z6:Z30,"ห้วยตุ๊")</f>
        <v>3</v>
      </c>
    </row>
    <row r="39" spans="1:46" ht="20.100000000000001" customHeight="1">
      <c r="X39" s="594" t="s">
        <v>212</v>
      </c>
      <c r="Y39" s="594"/>
      <c r="Z39" s="30">
        <f>COUNTIF(Z6:Z30,"กิ่วกาญจน์")</f>
        <v>2</v>
      </c>
    </row>
    <row r="40" spans="1:46" ht="20.100000000000001" customHeight="1">
      <c r="X40" s="594" t="s">
        <v>213</v>
      </c>
      <c r="Y40" s="594"/>
      <c r="Z40" s="30">
        <f>COUNTIF(Z6:Z30,"กิ่วดอยหลวง")</f>
        <v>2</v>
      </c>
    </row>
    <row r="41" spans="1:46" ht="20.100000000000001" customHeight="1">
      <c r="X41" s="604" t="s">
        <v>6</v>
      </c>
      <c r="Y41" s="604"/>
      <c r="Z41" s="128">
        <f>SUM(Z31:Z40)</f>
        <v>23</v>
      </c>
    </row>
    <row r="42" spans="1:46">
      <c r="T42" s="12" t="str">
        <f>X31</f>
        <v>ห้วยเย็น</v>
      </c>
      <c r="U42" s="12" t="str">
        <f>X32</f>
        <v>เมืองกาญจน์</v>
      </c>
      <c r="V42" s="12" t="str">
        <f>X33</f>
        <v>ม่วงกาญจน์</v>
      </c>
      <c r="W42" s="12" t="str">
        <f>X34</f>
        <v>พนาสวรรค์</v>
      </c>
      <c r="X42" s="12" t="str">
        <f>X35</f>
        <v>ใหม่เจริญ</v>
      </c>
      <c r="Y42" s="12" t="str">
        <f>X36</f>
        <v>ห้วยสา</v>
      </c>
      <c r="Z42" s="12" t="str">
        <f>X37</f>
        <v>ธารทอง</v>
      </c>
      <c r="AA42" s="16" t="str">
        <f>X38</f>
        <v>ห้วยตุ๊</v>
      </c>
      <c r="AB42" s="16" t="str">
        <f>X39</f>
        <v>กิ่วกาญจน์</v>
      </c>
      <c r="AC42" s="16" t="str">
        <f>X40</f>
        <v>กิ่วดอยหลวง</v>
      </c>
    </row>
    <row r="43" spans="1:46">
      <c r="T43" s="7">
        <f>Z31</f>
        <v>3</v>
      </c>
      <c r="U43" s="7">
        <f>Z32</f>
        <v>1</v>
      </c>
      <c r="V43" s="7">
        <f>Z33</f>
        <v>7</v>
      </c>
      <c r="W43" s="7">
        <f>Z34</f>
        <v>3</v>
      </c>
      <c r="X43" s="7">
        <f>Z35</f>
        <v>2</v>
      </c>
      <c r="Y43" s="7">
        <f>Z36</f>
        <v>0</v>
      </c>
      <c r="Z43" s="7">
        <f>Z37</f>
        <v>0</v>
      </c>
      <c r="AA43" s="15">
        <f>Z38</f>
        <v>3</v>
      </c>
      <c r="AB43" s="15">
        <f>Z39</f>
        <v>2</v>
      </c>
      <c r="AC43" s="15">
        <f>Z40</f>
        <v>2</v>
      </c>
    </row>
    <row r="45" spans="1:46" ht="18" customHeight="1">
      <c r="A45" s="12">
        <v>9</v>
      </c>
      <c r="B45" s="12">
        <v>2876</v>
      </c>
      <c r="C45" s="13" t="s">
        <v>641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2"/>
      <c r="T45" s="13" t="s">
        <v>298</v>
      </c>
      <c r="U45" s="13" t="s">
        <v>642</v>
      </c>
      <c r="V45" s="13" t="s">
        <v>147</v>
      </c>
      <c r="W45" s="20">
        <v>1577000018601</v>
      </c>
      <c r="X45" s="24">
        <v>239928</v>
      </c>
      <c r="Y45" s="15" t="s">
        <v>82</v>
      </c>
      <c r="Z45" s="12" t="s">
        <v>207</v>
      </c>
      <c r="AA45" s="15">
        <v>6</v>
      </c>
      <c r="AB45" s="15">
        <v>0</v>
      </c>
      <c r="AC45" s="41">
        <v>5570300091016</v>
      </c>
      <c r="AD45" s="16" t="s">
        <v>145</v>
      </c>
      <c r="AE45" s="16" t="s">
        <v>643</v>
      </c>
      <c r="AF45" s="16" t="s">
        <v>147</v>
      </c>
      <c r="AG45" s="45">
        <v>8570384002952</v>
      </c>
      <c r="AH45" s="16" t="s">
        <v>150</v>
      </c>
      <c r="AI45" s="16" t="s">
        <v>644</v>
      </c>
      <c r="AJ45" s="16" t="s">
        <v>152</v>
      </c>
      <c r="AK45" s="45">
        <v>57030238494</v>
      </c>
      <c r="AL45" s="15">
        <v>134</v>
      </c>
      <c r="AM45" s="15">
        <v>9</v>
      </c>
      <c r="AN45" s="16" t="s">
        <v>305</v>
      </c>
      <c r="AO45" s="16" t="s">
        <v>306</v>
      </c>
      <c r="AP45" s="16" t="s">
        <v>307</v>
      </c>
      <c r="AQ45" s="15">
        <v>57140</v>
      </c>
      <c r="AR45" s="55">
        <f>X45</f>
        <v>239928</v>
      </c>
      <c r="AS45" s="59">
        <f>EDATE(AR45,-543*12)</f>
        <v>41601</v>
      </c>
      <c r="AT45" s="66" t="str">
        <f>DATEDIF(AS45,[1]Sheet1!$K$2,"Y")&amp;"ปี"&amp;DATEDIF(AS45,[1]Sheet1!$K$2,"ym")&amp;"เดือน"&amp;DATEDIF(AS45,[1]Sheet1!$K$2,"md")&amp;"วัน"</f>
        <v>5ปี7เดือน0วัน</v>
      </c>
    </row>
  </sheetData>
  <mergeCells count="22">
    <mergeCell ref="X39:Y39"/>
    <mergeCell ref="X40:Y40"/>
    <mergeCell ref="X41:Y41"/>
    <mergeCell ref="A3:A5"/>
    <mergeCell ref="B3:B5"/>
    <mergeCell ref="C3:C5"/>
    <mergeCell ref="S3:S4"/>
    <mergeCell ref="X34:Y34"/>
    <mergeCell ref="X35:Y35"/>
    <mergeCell ref="X36:Y36"/>
    <mergeCell ref="X37:Y37"/>
    <mergeCell ref="X38:Y38"/>
    <mergeCell ref="AH5:AJ5"/>
    <mergeCell ref="AL5:AQ5"/>
    <mergeCell ref="X31:Y31"/>
    <mergeCell ref="X32:Y32"/>
    <mergeCell ref="X33:Y33"/>
    <mergeCell ref="A1:S1"/>
    <mergeCell ref="A2:S2"/>
    <mergeCell ref="D3:R3"/>
    <mergeCell ref="AA5:AB5"/>
    <mergeCell ref="AD5:AF5"/>
  </mergeCells>
  <pageMargins left="0.70866141732283505" right="0.196850393700787" top="0.39370078740157499" bottom="0.15748031496063" header="0.196850393700787" footer="0.196850393700787"/>
  <pageSetup paperSize="9" orientation="portrait" horizontalDpi="4294967293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T44"/>
  <sheetViews>
    <sheetView topLeftCell="A10" zoomScale="96" zoomScaleNormal="96" zoomScaleSheetLayoutView="80" workbookViewId="0">
      <selection activeCell="C11" sqref="C11"/>
    </sheetView>
  </sheetViews>
  <sheetFormatPr defaultColWidth="9" defaultRowHeight="23.25"/>
  <cols>
    <col min="1" max="1" width="2.875" style="16" customWidth="1"/>
    <col min="2" max="2" width="4.5" style="16" customWidth="1"/>
    <col min="3" max="3" width="23.125" style="16" customWidth="1"/>
    <col min="4" max="18" width="3.125" style="16" customWidth="1"/>
    <col min="19" max="19" width="8.25" style="16" customWidth="1"/>
    <col min="20" max="21" width="9.625" style="16" customWidth="1"/>
    <col min="22" max="22" width="11.75" style="16" customWidth="1"/>
    <col min="23" max="23" width="14.625" style="16" customWidth="1"/>
    <col min="24" max="24" width="12.75" style="16" customWidth="1"/>
    <col min="25" max="25" width="5.75" style="16" customWidth="1"/>
    <col min="26" max="26" width="10" style="16" customWidth="1"/>
    <col min="27" max="27" width="4.5" style="16" customWidth="1"/>
    <col min="28" max="28" width="9" style="16" customWidth="1"/>
    <col min="29" max="29" width="12.75" style="16" customWidth="1"/>
    <col min="30" max="32" width="9" style="16" customWidth="1"/>
    <col min="33" max="33" width="14.25" style="16" customWidth="1"/>
    <col min="34" max="36" width="9" style="16" customWidth="1"/>
    <col min="37" max="37" width="11" style="16" customWidth="1"/>
    <col min="38" max="43" width="9" style="16" customWidth="1"/>
    <col min="44" max="45" width="9" style="16"/>
    <col min="46" max="46" width="11.5" style="16" customWidth="1"/>
    <col min="47" max="16384" width="9" style="16"/>
  </cols>
  <sheetData>
    <row r="1" spans="1:46">
      <c r="A1" s="587" t="s">
        <v>1223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146"/>
      <c r="U1" s="146"/>
      <c r="V1" s="146"/>
      <c r="W1" s="150"/>
    </row>
    <row r="2" spans="1:46">
      <c r="A2" s="588" t="s">
        <v>60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146"/>
      <c r="U2" s="146"/>
      <c r="V2" s="146"/>
      <c r="W2" s="150"/>
    </row>
    <row r="3" spans="1:46" ht="18" customHeight="1">
      <c r="A3" s="589" t="s">
        <v>61</v>
      </c>
      <c r="B3" s="590" t="s">
        <v>62</v>
      </c>
      <c r="C3" s="589" t="s">
        <v>63</v>
      </c>
      <c r="D3" s="591" t="s">
        <v>64</v>
      </c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3"/>
      <c r="S3" s="594" t="s">
        <v>65</v>
      </c>
      <c r="T3" s="15"/>
      <c r="U3" s="15"/>
      <c r="V3" s="15"/>
      <c r="X3" s="147"/>
      <c r="Y3" s="147"/>
      <c r="Z3" s="147"/>
    </row>
    <row r="4" spans="1:46" ht="66" customHeight="1">
      <c r="A4" s="589"/>
      <c r="B4" s="590"/>
      <c r="C4" s="589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594"/>
      <c r="T4" s="12"/>
      <c r="U4" s="12"/>
      <c r="V4" s="12"/>
      <c r="W4" s="20" t="s">
        <v>70</v>
      </c>
      <c r="X4" s="12" t="s">
        <v>72</v>
      </c>
      <c r="Y4" s="12" t="s">
        <v>71</v>
      </c>
      <c r="Z4" s="36" t="s">
        <v>73</v>
      </c>
      <c r="AR4" s="94" t="s">
        <v>67</v>
      </c>
      <c r="AS4" s="47" t="s">
        <v>68</v>
      </c>
      <c r="AT4" s="95" t="s">
        <v>69</v>
      </c>
    </row>
    <row r="5" spans="1:46" ht="15.75" customHeight="1">
      <c r="A5" s="589"/>
      <c r="B5" s="590"/>
      <c r="C5" s="589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51"/>
      <c r="U5" s="151"/>
      <c r="V5" s="151"/>
      <c r="W5" s="151"/>
      <c r="X5" s="164"/>
      <c r="Y5" s="168"/>
      <c r="Z5" s="168"/>
      <c r="AA5" s="601" t="s">
        <v>296</v>
      </c>
      <c r="AB5" s="601"/>
      <c r="AC5" s="37" t="s">
        <v>75</v>
      </c>
      <c r="AD5" s="598" t="s">
        <v>76</v>
      </c>
      <c r="AE5" s="598"/>
      <c r="AF5" s="598"/>
      <c r="AG5" s="37" t="s">
        <v>77</v>
      </c>
      <c r="AH5" s="598" t="s">
        <v>78</v>
      </c>
      <c r="AI5" s="598"/>
      <c r="AJ5" s="598"/>
      <c r="AK5" s="44" t="s">
        <v>79</v>
      </c>
      <c r="AL5" s="598" t="s">
        <v>80</v>
      </c>
      <c r="AM5" s="598"/>
      <c r="AN5" s="598"/>
      <c r="AO5" s="598"/>
      <c r="AP5" s="598"/>
      <c r="AQ5" s="598"/>
      <c r="AR5" s="155"/>
      <c r="AS5" s="156">
        <f ca="1">TODAY()</f>
        <v>45817</v>
      </c>
      <c r="AT5" s="157"/>
    </row>
    <row r="6" spans="1:46" ht="15.95" customHeight="1">
      <c r="A6" s="12">
        <v>1</v>
      </c>
      <c r="B6" s="12">
        <v>2803</v>
      </c>
      <c r="C6" s="13" t="s">
        <v>645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2"/>
      <c r="T6" s="13" t="s">
        <v>298</v>
      </c>
      <c r="U6" s="13" t="s">
        <v>646</v>
      </c>
      <c r="V6" s="13" t="s">
        <v>647</v>
      </c>
      <c r="W6" s="20">
        <v>1571300132098</v>
      </c>
      <c r="X6" s="24">
        <v>240073</v>
      </c>
      <c r="Y6" s="15" t="s">
        <v>82</v>
      </c>
      <c r="Z6" s="12" t="s">
        <v>206</v>
      </c>
      <c r="AA6" s="15"/>
      <c r="AB6" s="15"/>
      <c r="AC6" s="41">
        <v>8560381006825</v>
      </c>
      <c r="AD6" s="16" t="s">
        <v>145</v>
      </c>
      <c r="AE6" s="16" t="s">
        <v>648</v>
      </c>
      <c r="AF6" s="16" t="s">
        <v>647</v>
      </c>
      <c r="AG6" s="45" t="s">
        <v>515</v>
      </c>
      <c r="AH6" s="16" t="s">
        <v>265</v>
      </c>
      <c r="AI6" s="16" t="s">
        <v>649</v>
      </c>
      <c r="AJ6" s="16" t="s">
        <v>650</v>
      </c>
      <c r="AK6" s="45" t="s">
        <v>515</v>
      </c>
      <c r="AL6" s="15">
        <v>407</v>
      </c>
      <c r="AM6" s="15">
        <v>3</v>
      </c>
      <c r="AN6" s="16" t="s">
        <v>651</v>
      </c>
      <c r="AO6" s="16" t="s">
        <v>652</v>
      </c>
      <c r="AP6" s="16" t="s">
        <v>307</v>
      </c>
      <c r="AQ6" s="15">
        <v>57310</v>
      </c>
      <c r="AR6" s="55">
        <f t="shared" ref="AR6:AR9" si="0">X6</f>
        <v>240073</v>
      </c>
      <c r="AS6" s="59">
        <f t="shared" ref="AS6:AS9" si="1">EDATE(AR6,-543*12)</f>
        <v>41746</v>
      </c>
      <c r="AT6" s="66" t="str">
        <f>DATEDIF(AS6,[1]Sheet1!$K$2,"Y")&amp;"ปี"&amp;DATEDIF(AS6,[1]Sheet1!$K$2,"ym")&amp;"เดือน"&amp;DATEDIF(AS6,[1]Sheet1!$K$2,"md")&amp;"วัน"</f>
        <v>5ปี2เดือน6วัน</v>
      </c>
    </row>
    <row r="7" spans="1:46" ht="15.95" customHeight="1">
      <c r="A7" s="12">
        <v>2</v>
      </c>
      <c r="B7" s="12">
        <v>2872</v>
      </c>
      <c r="C7" s="13" t="s">
        <v>653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2"/>
      <c r="T7" s="13" t="s">
        <v>298</v>
      </c>
      <c r="U7" s="13" t="s">
        <v>654</v>
      </c>
      <c r="V7" s="13" t="s">
        <v>147</v>
      </c>
      <c r="W7" s="20">
        <v>1579901554113</v>
      </c>
      <c r="X7" s="24">
        <v>239515</v>
      </c>
      <c r="Y7" s="15" t="s">
        <v>82</v>
      </c>
      <c r="Z7" s="12" t="s">
        <v>213</v>
      </c>
      <c r="AA7" s="15"/>
      <c r="AB7" s="15"/>
      <c r="AC7" s="41">
        <v>1570300088527</v>
      </c>
      <c r="AD7" s="16" t="s">
        <v>145</v>
      </c>
      <c r="AE7" s="16" t="s">
        <v>655</v>
      </c>
      <c r="AF7" s="16" t="s">
        <v>656</v>
      </c>
      <c r="AG7" s="45">
        <v>1570300071101</v>
      </c>
      <c r="AH7" s="16" t="s">
        <v>150</v>
      </c>
      <c r="AI7" s="16" t="s">
        <v>657</v>
      </c>
      <c r="AJ7" s="16" t="s">
        <v>390</v>
      </c>
      <c r="AK7" s="45">
        <v>57030026705</v>
      </c>
      <c r="AL7" s="15">
        <v>111</v>
      </c>
      <c r="AM7" s="15">
        <v>10</v>
      </c>
      <c r="AN7" s="16" t="s">
        <v>305</v>
      </c>
      <c r="AO7" s="16" t="s">
        <v>306</v>
      </c>
      <c r="AP7" s="16" t="s">
        <v>307</v>
      </c>
      <c r="AQ7" s="15">
        <v>57140</v>
      </c>
      <c r="AR7" s="55">
        <f t="shared" si="0"/>
        <v>239515</v>
      </c>
      <c r="AS7" s="180">
        <f t="shared" si="1"/>
        <v>41189</v>
      </c>
      <c r="AT7" s="66" t="str">
        <f>DATEDIF(AS7,[1]Sheet1!$K$2,"Y")&amp;"ปี"&amp;DATEDIF(AS7,[1]Sheet1!$K$2,"ym")&amp;"เดือน"&amp;DATEDIF(AS7,[1]Sheet1!$K$2,"md")&amp;"วัน"</f>
        <v>6ปี8เดือน16วัน</v>
      </c>
    </row>
    <row r="8" spans="1:46" ht="15.95" customHeight="1">
      <c r="A8" s="12">
        <v>3</v>
      </c>
      <c r="B8" s="12">
        <v>2873</v>
      </c>
      <c r="C8" s="13" t="s">
        <v>658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2"/>
      <c r="T8" s="13" t="s">
        <v>298</v>
      </c>
      <c r="U8" s="13" t="s">
        <v>659</v>
      </c>
      <c r="V8" s="13" t="s">
        <v>164</v>
      </c>
      <c r="W8" s="20">
        <v>1577000019232</v>
      </c>
      <c r="X8" s="24">
        <v>239992</v>
      </c>
      <c r="Y8" s="15" t="s">
        <v>82</v>
      </c>
      <c r="Z8" s="12" t="s">
        <v>142</v>
      </c>
      <c r="AA8" s="15"/>
      <c r="AB8" s="15"/>
      <c r="AC8" s="41">
        <v>8570376008165</v>
      </c>
      <c r="AD8" s="16" t="s">
        <v>145</v>
      </c>
      <c r="AE8" s="16" t="s">
        <v>660</v>
      </c>
      <c r="AF8" s="16" t="s">
        <v>164</v>
      </c>
      <c r="AG8" s="45" t="s">
        <v>515</v>
      </c>
      <c r="AH8" s="16" t="s">
        <v>265</v>
      </c>
      <c r="AI8" s="16" t="s">
        <v>661</v>
      </c>
      <c r="AJ8" s="16" t="s">
        <v>515</v>
      </c>
      <c r="AK8" s="45">
        <v>57039005727</v>
      </c>
      <c r="AL8" s="15" t="s">
        <v>662</v>
      </c>
      <c r="AM8" s="15">
        <v>7</v>
      </c>
      <c r="AN8" s="16" t="s">
        <v>305</v>
      </c>
      <c r="AO8" s="16" t="s">
        <v>306</v>
      </c>
      <c r="AP8" s="16" t="s">
        <v>307</v>
      </c>
      <c r="AQ8" s="15">
        <v>57140</v>
      </c>
      <c r="AR8" s="55">
        <f t="shared" si="0"/>
        <v>239992</v>
      </c>
      <c r="AS8" s="59">
        <f t="shared" si="1"/>
        <v>41665</v>
      </c>
      <c r="AT8" s="66" t="str">
        <f>DATEDIF(AS8,[1]Sheet1!$K$2,"Y")&amp;"ปี"&amp;DATEDIF(AS8,[1]Sheet1!$K$2,"ym")&amp;"เดือน"&amp;DATEDIF(AS8,[1]Sheet1!$K$2,"md")&amp;"วัน"</f>
        <v>5ปี4เดือน28วัน</v>
      </c>
    </row>
    <row r="9" spans="1:46" ht="15.95" customHeight="1">
      <c r="A9" s="12">
        <v>4</v>
      </c>
      <c r="B9" s="12">
        <v>2874</v>
      </c>
      <c r="C9" s="13" t="s">
        <v>663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2"/>
      <c r="T9" s="13" t="s">
        <v>298</v>
      </c>
      <c r="U9" s="13" t="s">
        <v>664</v>
      </c>
      <c r="V9" s="13" t="s">
        <v>665</v>
      </c>
      <c r="W9" s="20">
        <v>1570301238239</v>
      </c>
      <c r="X9" s="24">
        <v>240017</v>
      </c>
      <c r="Y9" s="15" t="s">
        <v>82</v>
      </c>
      <c r="Z9" s="12" t="s">
        <v>142</v>
      </c>
      <c r="AA9" s="15"/>
      <c r="AB9" s="15"/>
      <c r="AC9" s="41">
        <v>1570800062250</v>
      </c>
      <c r="AD9" s="16" t="s">
        <v>145</v>
      </c>
      <c r="AE9" s="16" t="s">
        <v>666</v>
      </c>
      <c r="AF9" s="16" t="s">
        <v>665</v>
      </c>
      <c r="AG9" s="45" t="s">
        <v>515</v>
      </c>
      <c r="AH9" s="16" t="s">
        <v>265</v>
      </c>
      <c r="AI9" s="16" t="s">
        <v>667</v>
      </c>
      <c r="AJ9" s="16" t="s">
        <v>317</v>
      </c>
      <c r="AK9" s="45">
        <v>57030240171</v>
      </c>
      <c r="AL9" s="15">
        <v>221</v>
      </c>
      <c r="AM9" s="15">
        <v>7</v>
      </c>
      <c r="AN9" s="16" t="s">
        <v>305</v>
      </c>
      <c r="AO9" s="16" t="s">
        <v>306</v>
      </c>
      <c r="AP9" s="16" t="s">
        <v>307</v>
      </c>
      <c r="AQ9" s="15">
        <v>57140</v>
      </c>
      <c r="AR9" s="55">
        <f t="shared" si="0"/>
        <v>240017</v>
      </c>
      <c r="AS9" s="59">
        <f t="shared" si="1"/>
        <v>41690</v>
      </c>
      <c r="AT9" s="66" t="str">
        <f>DATEDIF(AS9,[1]Sheet1!$K$2,"Y")&amp;"ปี"&amp;DATEDIF(AS9,[1]Sheet1!$K$2,"ym")&amp;"เดือน"&amp;DATEDIF(AS9,[1]Sheet1!$K$2,"md")&amp;"วัน"</f>
        <v>5ปี4เดือน3วัน</v>
      </c>
    </row>
    <row r="10" spans="1:46" ht="15.95" customHeight="1">
      <c r="A10" s="12">
        <v>5</v>
      </c>
      <c r="B10" s="12">
        <v>3118</v>
      </c>
      <c r="C10" s="13" t="s">
        <v>668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2"/>
      <c r="T10" s="13" t="s">
        <v>298</v>
      </c>
      <c r="U10" s="13" t="s">
        <v>1033</v>
      </c>
      <c r="V10" s="13" t="s">
        <v>656</v>
      </c>
      <c r="W10" s="20">
        <v>1570301238204</v>
      </c>
      <c r="X10" s="24"/>
      <c r="Y10" s="15" t="s">
        <v>82</v>
      </c>
      <c r="Z10" s="12"/>
      <c r="AA10" s="15"/>
      <c r="AB10" s="15"/>
      <c r="AC10" s="41"/>
      <c r="AG10" s="45"/>
      <c r="AK10" s="45"/>
      <c r="AL10" s="15"/>
      <c r="AM10" s="15"/>
      <c r="AQ10" s="15"/>
      <c r="AR10" s="55"/>
      <c r="AS10" s="59"/>
      <c r="AT10" s="66"/>
    </row>
    <row r="11" spans="1:46" ht="15.95" customHeight="1">
      <c r="A11" s="12">
        <v>6</v>
      </c>
      <c r="B11" s="12">
        <v>3201</v>
      </c>
      <c r="C11" s="13" t="s">
        <v>669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2"/>
      <c r="T11" s="13" t="s">
        <v>298</v>
      </c>
      <c r="U11" s="13" t="s">
        <v>1194</v>
      </c>
      <c r="V11" s="13" t="s">
        <v>164</v>
      </c>
      <c r="W11" s="20">
        <v>1579901651500</v>
      </c>
      <c r="X11" s="24">
        <v>240074</v>
      </c>
      <c r="Y11" s="15" t="s">
        <v>82</v>
      </c>
      <c r="Z11" s="12"/>
      <c r="AA11" s="15"/>
      <c r="AB11" s="15"/>
      <c r="AC11" s="41"/>
      <c r="AG11" s="45"/>
      <c r="AK11" s="45"/>
      <c r="AL11" s="15"/>
      <c r="AM11" s="15"/>
      <c r="AQ11" s="15"/>
      <c r="AR11" s="55">
        <f>X11</f>
        <v>240074</v>
      </c>
      <c r="AS11" s="59">
        <f>EDATE(AR11,-543*12)</f>
        <v>41747</v>
      </c>
      <c r="AT11" s="66"/>
    </row>
    <row r="12" spans="1:46" ht="15.95" customHeight="1">
      <c r="A12" s="12">
        <v>7</v>
      </c>
      <c r="B12" s="12">
        <v>3243</v>
      </c>
      <c r="C12" s="13" t="s">
        <v>670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2"/>
      <c r="T12" s="13" t="s">
        <v>298</v>
      </c>
      <c r="U12" s="13" t="s">
        <v>1195</v>
      </c>
      <c r="V12" s="13" t="s">
        <v>152</v>
      </c>
      <c r="W12" s="20">
        <v>1577000016519</v>
      </c>
      <c r="X12" s="24">
        <v>239749</v>
      </c>
      <c r="Y12" s="15" t="s">
        <v>82</v>
      </c>
      <c r="Z12" s="12"/>
      <c r="AA12" s="15"/>
      <c r="AB12" s="15"/>
      <c r="AC12" s="41"/>
      <c r="AG12" s="45"/>
      <c r="AK12" s="45"/>
      <c r="AL12" s="15"/>
      <c r="AM12" s="15"/>
      <c r="AQ12" s="15"/>
      <c r="AR12" s="55">
        <f>X12</f>
        <v>239749</v>
      </c>
      <c r="AS12" s="59">
        <f>EDATE(AR12,-543*12)</f>
        <v>41422</v>
      </c>
      <c r="AT12" s="66"/>
    </row>
    <row r="13" spans="1:46" ht="15.95" customHeight="1">
      <c r="A13" s="429">
        <v>8</v>
      </c>
      <c r="B13" s="429">
        <v>3442</v>
      </c>
      <c r="C13" s="455" t="s">
        <v>1262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429"/>
      <c r="T13" s="13" t="s">
        <v>298</v>
      </c>
      <c r="U13" s="13" t="s">
        <v>1263</v>
      </c>
      <c r="V13" s="13" t="s">
        <v>970</v>
      </c>
      <c r="W13" s="20">
        <v>1577000014419</v>
      </c>
      <c r="X13" s="24">
        <v>239562</v>
      </c>
      <c r="Y13" s="15" t="s">
        <v>82</v>
      </c>
      <c r="Z13" s="429" t="s">
        <v>212</v>
      </c>
      <c r="AA13" s="15"/>
      <c r="AB13" s="15"/>
      <c r="AC13" s="41"/>
      <c r="AG13" s="45"/>
      <c r="AK13" s="45"/>
      <c r="AL13" s="15"/>
      <c r="AM13" s="15"/>
      <c r="AQ13" s="15"/>
      <c r="AR13" s="55">
        <f>X13</f>
        <v>239562</v>
      </c>
      <c r="AS13" s="59">
        <f>EDATE(AR13,-543*12)</f>
        <v>41236</v>
      </c>
      <c r="AT13" s="428"/>
    </row>
    <row r="14" spans="1:46" ht="15.95" customHeight="1">
      <c r="A14" s="429">
        <v>9</v>
      </c>
      <c r="B14" s="12">
        <v>2785</v>
      </c>
      <c r="C14" s="13" t="s">
        <v>671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2"/>
      <c r="T14" s="13" t="s">
        <v>351</v>
      </c>
      <c r="U14" s="13" t="s">
        <v>672</v>
      </c>
      <c r="V14" s="13" t="s">
        <v>673</v>
      </c>
      <c r="W14" s="20">
        <v>1571300130036</v>
      </c>
      <c r="X14" s="24">
        <v>239893</v>
      </c>
      <c r="Y14" s="15" t="s">
        <v>104</v>
      </c>
      <c r="Z14" s="12" t="s">
        <v>206</v>
      </c>
      <c r="AA14" s="15"/>
      <c r="AB14" s="15"/>
      <c r="AC14" s="41">
        <v>1571300023272</v>
      </c>
      <c r="AD14" s="16" t="s">
        <v>145</v>
      </c>
      <c r="AE14" s="16" t="s">
        <v>674</v>
      </c>
      <c r="AF14" s="16" t="s">
        <v>673</v>
      </c>
      <c r="AG14" s="45">
        <v>1570300127875</v>
      </c>
      <c r="AH14" s="16" t="s">
        <v>150</v>
      </c>
      <c r="AI14" s="16" t="s">
        <v>675</v>
      </c>
      <c r="AJ14" s="16" t="s">
        <v>147</v>
      </c>
      <c r="AK14" s="45">
        <v>57130020211</v>
      </c>
      <c r="AL14" s="15">
        <v>7</v>
      </c>
      <c r="AM14" s="15">
        <v>18</v>
      </c>
      <c r="AN14" s="16" t="s">
        <v>651</v>
      </c>
      <c r="AO14" s="16" t="s">
        <v>652</v>
      </c>
      <c r="AP14" s="16" t="s">
        <v>307</v>
      </c>
      <c r="AQ14" s="15">
        <v>57310</v>
      </c>
      <c r="AR14" s="55">
        <f t="shared" ref="AR14:AR21" si="2">X14</f>
        <v>239893</v>
      </c>
      <c r="AS14" s="59">
        <f t="shared" ref="AS14:AS21" si="3">EDATE(AR14,-543*12)</f>
        <v>41566</v>
      </c>
      <c r="AT14" s="66" t="str">
        <f>DATEDIF(AS14,[1]Sheet1!$K$2,"Y")&amp;"ปี"&amp;DATEDIF(AS14,[1]Sheet1!$K$2,"ym")&amp;"เดือน"&amp;DATEDIF(AS14,[1]Sheet1!$K$2,"md")&amp;"วัน"</f>
        <v>5ปี8เดือน4วัน</v>
      </c>
    </row>
    <row r="15" spans="1:46" ht="15.95" customHeight="1">
      <c r="A15" s="532">
        <v>10</v>
      </c>
      <c r="B15" s="12">
        <v>2786</v>
      </c>
      <c r="C15" s="13" t="s">
        <v>676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3" t="s">
        <v>351</v>
      </c>
      <c r="U15" s="13" t="s">
        <v>677</v>
      </c>
      <c r="V15" s="13" t="s">
        <v>678</v>
      </c>
      <c r="W15" s="460">
        <v>577000000401</v>
      </c>
      <c r="X15" s="24">
        <v>239762</v>
      </c>
      <c r="Y15" s="15" t="s">
        <v>104</v>
      </c>
      <c r="Z15" s="12" t="s">
        <v>207</v>
      </c>
      <c r="AA15" s="15"/>
      <c r="AB15" s="15"/>
      <c r="AC15" s="41" t="s">
        <v>515</v>
      </c>
      <c r="AD15" s="16" t="s">
        <v>145</v>
      </c>
      <c r="AE15" s="16" t="s">
        <v>679</v>
      </c>
      <c r="AF15" s="16" t="s">
        <v>339</v>
      </c>
      <c r="AG15" s="45" t="s">
        <v>515</v>
      </c>
      <c r="AH15" s="16" t="s">
        <v>150</v>
      </c>
      <c r="AI15" s="16" t="s">
        <v>680</v>
      </c>
      <c r="AJ15" s="16" t="s">
        <v>678</v>
      </c>
      <c r="AK15" s="45">
        <v>57039022133</v>
      </c>
      <c r="AL15" s="15" t="s">
        <v>681</v>
      </c>
      <c r="AM15" s="15">
        <v>9</v>
      </c>
      <c r="AN15" s="16" t="s">
        <v>305</v>
      </c>
      <c r="AO15" s="16" t="s">
        <v>306</v>
      </c>
      <c r="AP15" s="16" t="s">
        <v>307</v>
      </c>
      <c r="AQ15" s="15">
        <v>57140</v>
      </c>
      <c r="AR15" s="55">
        <f t="shared" si="2"/>
        <v>239762</v>
      </c>
      <c r="AS15" s="59">
        <f t="shared" si="3"/>
        <v>41435</v>
      </c>
      <c r="AT15" s="66" t="str">
        <f>DATEDIF(AS15,[1]Sheet1!$K$2,"Y")&amp;"ปี"&amp;DATEDIF(AS15,[1]Sheet1!$K$2,"ym")&amp;"เดือน"&amp;DATEDIF(AS15,[1]Sheet1!$K$2,"md")&amp;"วัน"</f>
        <v>6ปี0เดือน13วัน</v>
      </c>
    </row>
    <row r="16" spans="1:46" ht="15.95" customHeight="1">
      <c r="A16" s="532">
        <v>11</v>
      </c>
      <c r="B16" s="12">
        <v>2788</v>
      </c>
      <c r="C16" s="13" t="s">
        <v>682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3" t="s">
        <v>351</v>
      </c>
      <c r="U16" s="13" t="s">
        <v>683</v>
      </c>
      <c r="V16" s="13" t="s">
        <v>684</v>
      </c>
      <c r="W16" s="20">
        <v>1104301489573</v>
      </c>
      <c r="X16" s="24">
        <v>239965</v>
      </c>
      <c r="Y16" s="15" t="s">
        <v>104</v>
      </c>
      <c r="Z16" s="12" t="s">
        <v>143</v>
      </c>
      <c r="AA16" s="15"/>
      <c r="AB16" s="15"/>
      <c r="AC16" s="41">
        <v>3570300395329</v>
      </c>
      <c r="AD16" s="16" t="s">
        <v>145</v>
      </c>
      <c r="AE16" s="16" t="s">
        <v>685</v>
      </c>
      <c r="AF16" s="16" t="s">
        <v>684</v>
      </c>
      <c r="AG16" s="45">
        <v>11971050075</v>
      </c>
      <c r="AH16" s="16" t="s">
        <v>265</v>
      </c>
      <c r="AI16" s="16" t="s">
        <v>686</v>
      </c>
      <c r="AJ16" s="16" t="s">
        <v>616</v>
      </c>
      <c r="AK16" s="45">
        <v>57030018397</v>
      </c>
      <c r="AL16" s="15">
        <v>73</v>
      </c>
      <c r="AM16" s="15">
        <v>4</v>
      </c>
      <c r="AN16" s="16" t="s">
        <v>305</v>
      </c>
      <c r="AO16" s="16" t="s">
        <v>306</v>
      </c>
      <c r="AP16" s="16" t="s">
        <v>307</v>
      </c>
      <c r="AQ16" s="15">
        <v>57140</v>
      </c>
      <c r="AR16" s="55">
        <f t="shared" si="2"/>
        <v>239965</v>
      </c>
      <c r="AS16" s="59">
        <f t="shared" si="3"/>
        <v>41638</v>
      </c>
      <c r="AT16" s="66" t="str">
        <f>DATEDIF(AS16,[1]Sheet1!$K$2,"Y")&amp;"ปี"&amp;DATEDIF(AS16,[1]Sheet1!$K$2,"ym")&amp;"เดือน"&amp;DATEDIF(AS16,[1]Sheet1!$K$2,"md")&amp;"วัน"</f>
        <v>5ปี5เดือน24วัน</v>
      </c>
    </row>
    <row r="17" spans="1:46" ht="15.95" customHeight="1">
      <c r="A17" s="532">
        <v>12</v>
      </c>
      <c r="B17" s="12">
        <v>2790</v>
      </c>
      <c r="C17" s="13" t="s">
        <v>687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3" t="s">
        <v>351</v>
      </c>
      <c r="U17" s="13" t="s">
        <v>688</v>
      </c>
      <c r="V17" s="13" t="s">
        <v>689</v>
      </c>
      <c r="W17" s="20">
        <v>1577000017302</v>
      </c>
      <c r="X17" s="24">
        <v>239813</v>
      </c>
      <c r="Y17" s="15" t="s">
        <v>104</v>
      </c>
      <c r="Z17" s="12" t="s">
        <v>143</v>
      </c>
      <c r="AA17" s="15"/>
      <c r="AB17" s="15"/>
      <c r="AC17" s="41">
        <v>3570300391641</v>
      </c>
      <c r="AD17" s="16" t="s">
        <v>145</v>
      </c>
      <c r="AE17" s="16" t="s">
        <v>321</v>
      </c>
      <c r="AF17" s="16" t="s">
        <v>689</v>
      </c>
      <c r="AG17" s="45">
        <v>570389012322</v>
      </c>
      <c r="AH17" s="16" t="s">
        <v>150</v>
      </c>
      <c r="AI17" s="16" t="s">
        <v>690</v>
      </c>
      <c r="AJ17" s="16" t="s">
        <v>691</v>
      </c>
      <c r="AK17" s="45">
        <v>57030017692</v>
      </c>
      <c r="AL17" s="179">
        <v>43506</v>
      </c>
      <c r="AM17" s="15">
        <v>2</v>
      </c>
      <c r="AN17" s="16" t="s">
        <v>305</v>
      </c>
      <c r="AO17" s="16" t="s">
        <v>306</v>
      </c>
      <c r="AP17" s="16" t="s">
        <v>307</v>
      </c>
      <c r="AQ17" s="15">
        <v>57140</v>
      </c>
      <c r="AR17" s="55">
        <f t="shared" si="2"/>
        <v>239813</v>
      </c>
      <c r="AS17" s="59">
        <f t="shared" si="3"/>
        <v>41486</v>
      </c>
      <c r="AT17" s="66" t="str">
        <f>DATEDIF(AS17,[1]Sheet1!$K$2,"Y")&amp;"ปี"&amp;DATEDIF(AS17,[1]Sheet1!$K$2,"ym")&amp;"เดือน"&amp;DATEDIF(AS17,[1]Sheet1!$K$2,"md")&amp;"วัน"</f>
        <v>5ปี10เดือน23วัน</v>
      </c>
    </row>
    <row r="18" spans="1:46" ht="15.95" customHeight="1">
      <c r="A18" s="532">
        <v>13</v>
      </c>
      <c r="B18" s="12">
        <v>2817</v>
      </c>
      <c r="C18" s="13" t="s">
        <v>692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3" t="s">
        <v>351</v>
      </c>
      <c r="U18" s="13" t="s">
        <v>693</v>
      </c>
      <c r="V18" s="13" t="s">
        <v>694</v>
      </c>
      <c r="W18" s="20">
        <v>1907500200552</v>
      </c>
      <c r="X18" s="24">
        <v>240033</v>
      </c>
      <c r="Y18" s="15" t="s">
        <v>104</v>
      </c>
      <c r="Z18" s="12" t="s">
        <v>143</v>
      </c>
      <c r="AA18" s="15"/>
      <c r="AB18" s="15"/>
      <c r="AC18" s="41" t="s">
        <v>515</v>
      </c>
      <c r="AD18" s="16" t="s">
        <v>145</v>
      </c>
      <c r="AE18" s="16" t="s">
        <v>515</v>
      </c>
      <c r="AF18" s="16" t="s">
        <v>515</v>
      </c>
      <c r="AG18" s="45">
        <v>8570373004410</v>
      </c>
      <c r="AH18" s="16" t="s">
        <v>150</v>
      </c>
      <c r="AI18" s="16" t="s">
        <v>695</v>
      </c>
      <c r="AJ18" s="16" t="s">
        <v>694</v>
      </c>
      <c r="AK18" s="45">
        <v>90990212050</v>
      </c>
      <c r="AL18" s="15" t="s">
        <v>696</v>
      </c>
      <c r="AM18" s="15">
        <v>0</v>
      </c>
      <c r="AN18" s="16" t="s">
        <v>697</v>
      </c>
      <c r="AO18" s="16" t="s">
        <v>698</v>
      </c>
      <c r="AP18" s="16" t="s">
        <v>699</v>
      </c>
      <c r="AQ18" s="15">
        <v>90000</v>
      </c>
      <c r="AR18" s="55">
        <f t="shared" si="2"/>
        <v>240033</v>
      </c>
      <c r="AS18" s="59">
        <f t="shared" si="3"/>
        <v>41706</v>
      </c>
      <c r="AT18" s="66" t="str">
        <f>DATEDIF(AS18,[1]Sheet1!$K$2,"Y")&amp;"ปี"&amp;DATEDIF(AS18,[1]Sheet1!$K$2,"ym")&amp;"เดือน"&amp;DATEDIF(AS18,[1]Sheet1!$K$2,"md")&amp;"วัน"</f>
        <v>5ปี3เดือน15วัน</v>
      </c>
    </row>
    <row r="19" spans="1:46" ht="15.95" customHeight="1">
      <c r="A19" s="532">
        <v>14</v>
      </c>
      <c r="B19" s="12">
        <v>2881</v>
      </c>
      <c r="C19" s="13" t="s">
        <v>700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2"/>
      <c r="T19" s="13" t="s">
        <v>351</v>
      </c>
      <c r="U19" s="13" t="s">
        <v>701</v>
      </c>
      <c r="V19" s="13" t="s">
        <v>156</v>
      </c>
      <c r="W19" s="20">
        <v>7577000000123</v>
      </c>
      <c r="X19" s="24">
        <v>239398</v>
      </c>
      <c r="Y19" s="15" t="s">
        <v>104</v>
      </c>
      <c r="Z19" s="12" t="s">
        <v>206</v>
      </c>
      <c r="AA19" s="15"/>
      <c r="AB19" s="15"/>
      <c r="AC19" s="41">
        <v>6570350029193</v>
      </c>
      <c r="AD19" s="16" t="s">
        <v>145</v>
      </c>
      <c r="AE19" s="16" t="s">
        <v>702</v>
      </c>
      <c r="AF19" s="16" t="s">
        <v>703</v>
      </c>
      <c r="AG19" s="45">
        <v>571389004223</v>
      </c>
      <c r="AH19" s="16" t="s">
        <v>265</v>
      </c>
      <c r="AI19" s="16" t="s">
        <v>704</v>
      </c>
      <c r="AJ19" s="16" t="s">
        <v>650</v>
      </c>
      <c r="AK19" s="45">
        <v>57030244621</v>
      </c>
      <c r="AL19" s="15">
        <v>278</v>
      </c>
      <c r="AM19" s="15">
        <v>6</v>
      </c>
      <c r="AN19" s="16" t="s">
        <v>305</v>
      </c>
      <c r="AO19" s="16" t="s">
        <v>306</v>
      </c>
      <c r="AP19" s="16" t="s">
        <v>307</v>
      </c>
      <c r="AQ19" s="15">
        <v>57140</v>
      </c>
      <c r="AR19" s="55">
        <f t="shared" si="2"/>
        <v>239398</v>
      </c>
      <c r="AS19" s="59">
        <f t="shared" si="3"/>
        <v>41072</v>
      </c>
      <c r="AT19" s="66" t="str">
        <f>DATEDIF(AS19,[1]Sheet1!$K$2,"Y")&amp;"ปี"&amp;DATEDIF(AS19,[1]Sheet1!$K$2,"ym")&amp;"เดือน"&amp;DATEDIF(AS19,[1]Sheet1!$K$2,"md")&amp;"วัน"</f>
        <v>7ปี0เดือน11วัน</v>
      </c>
    </row>
    <row r="20" spans="1:46" ht="15.95" customHeight="1">
      <c r="A20" s="532">
        <v>15</v>
      </c>
      <c r="B20" s="12">
        <v>2884</v>
      </c>
      <c r="C20" s="13" t="s">
        <v>1211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2"/>
      <c r="T20" s="13" t="s">
        <v>351</v>
      </c>
      <c r="U20" s="13" t="s">
        <v>705</v>
      </c>
      <c r="V20" s="13" t="s">
        <v>261</v>
      </c>
      <c r="W20" s="20">
        <v>1579901623522</v>
      </c>
      <c r="X20" s="24">
        <v>239910</v>
      </c>
      <c r="Y20" s="15" t="s">
        <v>104</v>
      </c>
      <c r="Z20" s="12" t="s">
        <v>142</v>
      </c>
      <c r="AA20" s="15"/>
      <c r="AB20" s="15"/>
      <c r="AC20" s="41">
        <v>2570300027461</v>
      </c>
      <c r="AD20" s="16" t="s">
        <v>145</v>
      </c>
      <c r="AE20" s="16" t="s">
        <v>706</v>
      </c>
      <c r="AF20" s="16" t="s">
        <v>261</v>
      </c>
      <c r="AG20" s="45" t="s">
        <v>515</v>
      </c>
      <c r="AH20" s="16" t="s">
        <v>265</v>
      </c>
      <c r="AI20" s="16" t="s">
        <v>707</v>
      </c>
      <c r="AJ20" s="16" t="s">
        <v>708</v>
      </c>
      <c r="AK20" s="45">
        <v>57030259441</v>
      </c>
      <c r="AL20" s="15" t="s">
        <v>709</v>
      </c>
      <c r="AM20" s="15">
        <v>7</v>
      </c>
      <c r="AN20" s="16" t="s">
        <v>305</v>
      </c>
      <c r="AO20" s="16" t="s">
        <v>306</v>
      </c>
      <c r="AP20" s="16" t="s">
        <v>307</v>
      </c>
      <c r="AQ20" s="15">
        <v>57140</v>
      </c>
      <c r="AR20" s="55">
        <f t="shared" si="2"/>
        <v>239910</v>
      </c>
      <c r="AS20" s="59">
        <f t="shared" si="3"/>
        <v>41583</v>
      </c>
      <c r="AT20" s="66" t="str">
        <f>DATEDIF(AS20,[1]Sheet1!$K$2,"Y")&amp;"ปี"&amp;DATEDIF(AS20,[1]Sheet1!$K$2,"ym")&amp;"เดือน"&amp;DATEDIF(AS20,[1]Sheet1!$K$2,"md")&amp;"วัน"</f>
        <v>5ปี7เดือน18วัน</v>
      </c>
    </row>
    <row r="21" spans="1:46" ht="15.95" customHeight="1">
      <c r="A21" s="532">
        <v>16</v>
      </c>
      <c r="B21" s="12">
        <v>2887</v>
      </c>
      <c r="C21" s="13" t="s">
        <v>710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2"/>
      <c r="T21" s="13" t="s">
        <v>351</v>
      </c>
      <c r="U21" s="13" t="s">
        <v>711</v>
      </c>
      <c r="V21" s="13" t="s">
        <v>712</v>
      </c>
      <c r="W21" s="20">
        <v>1577000018163</v>
      </c>
      <c r="X21" s="24">
        <v>239886</v>
      </c>
      <c r="Y21" s="15" t="s">
        <v>104</v>
      </c>
      <c r="Z21" s="12" t="s">
        <v>142</v>
      </c>
      <c r="AA21" s="15"/>
      <c r="AB21" s="15"/>
      <c r="AC21" s="41">
        <v>3250401108891</v>
      </c>
      <c r="AD21" s="16" t="s">
        <v>145</v>
      </c>
      <c r="AE21" s="16" t="s">
        <v>713</v>
      </c>
      <c r="AF21" s="16" t="s">
        <v>712</v>
      </c>
      <c r="AG21" s="45">
        <v>8570384004947</v>
      </c>
      <c r="AH21" s="16" t="s">
        <v>150</v>
      </c>
      <c r="AI21" s="16" t="s">
        <v>714</v>
      </c>
      <c r="AJ21" s="16" t="s">
        <v>261</v>
      </c>
      <c r="AK21" s="45">
        <v>57030362811</v>
      </c>
      <c r="AL21" s="15">
        <v>21</v>
      </c>
      <c r="AM21" s="15">
        <v>7</v>
      </c>
      <c r="AN21" s="16" t="s">
        <v>305</v>
      </c>
      <c r="AO21" s="16" t="s">
        <v>306</v>
      </c>
      <c r="AP21" s="16" t="s">
        <v>307</v>
      </c>
      <c r="AQ21" s="15">
        <v>57140</v>
      </c>
      <c r="AR21" s="55">
        <f t="shared" si="2"/>
        <v>239886</v>
      </c>
      <c r="AS21" s="59">
        <f t="shared" si="3"/>
        <v>41559</v>
      </c>
      <c r="AT21" s="66" t="str">
        <f>DATEDIF(AS21,[1]Sheet1!$K$2,"Y")&amp;"ปี"&amp;DATEDIF(AS21,[1]Sheet1!$K$2,"ym")&amp;"เดือน"&amp;DATEDIF(AS21,[1]Sheet1!$K$2,"md")&amp;"วัน"</f>
        <v>5ปี8เดือน11วัน</v>
      </c>
    </row>
    <row r="22" spans="1:46" ht="15.95" customHeight="1">
      <c r="A22" s="532">
        <v>17</v>
      </c>
      <c r="B22" s="79">
        <v>3039</v>
      </c>
      <c r="C22" s="79" t="s">
        <v>715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13" t="s">
        <v>351</v>
      </c>
      <c r="U22" s="79" t="s">
        <v>716</v>
      </c>
      <c r="V22" s="79" t="s">
        <v>717</v>
      </c>
      <c r="W22" s="20">
        <v>1570301237861</v>
      </c>
      <c r="X22" s="178">
        <v>239425</v>
      </c>
      <c r="Y22" s="85" t="s">
        <v>104</v>
      </c>
      <c r="Z22" s="79" t="s">
        <v>213</v>
      </c>
    </row>
    <row r="23" spans="1:46" s="13" customFormat="1" ht="15.95" customHeight="1">
      <c r="A23" s="532">
        <v>18</v>
      </c>
      <c r="B23" s="13">
        <v>3119</v>
      </c>
      <c r="C23" s="13" t="s">
        <v>718</v>
      </c>
      <c r="T23" s="13" t="s">
        <v>351</v>
      </c>
      <c r="U23" s="13" t="s">
        <v>719</v>
      </c>
      <c r="V23" s="13" t="s">
        <v>152</v>
      </c>
      <c r="W23" s="20">
        <v>1577000017736</v>
      </c>
      <c r="X23" s="24"/>
      <c r="Y23" s="12" t="s">
        <v>104</v>
      </c>
    </row>
    <row r="24" spans="1:46" s="253" customFormat="1" ht="15.95" customHeight="1">
      <c r="A24" s="532">
        <v>19</v>
      </c>
      <c r="B24" s="13">
        <v>3462</v>
      </c>
      <c r="C24" s="455" t="s">
        <v>1310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 t="s">
        <v>351</v>
      </c>
      <c r="U24" s="13" t="s">
        <v>1311</v>
      </c>
      <c r="V24" s="13" t="s">
        <v>1312</v>
      </c>
      <c r="W24" s="20">
        <v>1779900508329</v>
      </c>
      <c r="X24" s="24">
        <v>240093</v>
      </c>
      <c r="Y24" s="458" t="s">
        <v>104</v>
      </c>
      <c r="Z24" s="13" t="s">
        <v>475</v>
      </c>
      <c r="AR24" s="13"/>
      <c r="AS24" s="13"/>
      <c r="AT24" s="13"/>
    </row>
    <row r="25" spans="1:46" s="135" customFormat="1" ht="15.9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 t="s">
        <v>118</v>
      </c>
      <c r="Q25" s="27" t="s">
        <v>4</v>
      </c>
      <c r="R25" s="28" t="s">
        <v>5</v>
      </c>
      <c r="S25" s="29" t="s">
        <v>6</v>
      </c>
      <c r="T25" s="31"/>
      <c r="U25" s="31"/>
      <c r="V25" s="31"/>
      <c r="W25" s="16"/>
      <c r="X25" s="594" t="s">
        <v>143</v>
      </c>
      <c r="Y25" s="594"/>
      <c r="Z25" s="30">
        <f>COUNTIF(Z5:Z23,"เมืองกาญจน์")</f>
        <v>3</v>
      </c>
    </row>
    <row r="26" spans="1:46" s="135" customFormat="1" ht="15.9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9"/>
      <c r="Q26" s="30">
        <v>8</v>
      </c>
      <c r="R26" s="30">
        <v>11</v>
      </c>
      <c r="S26" s="30">
        <f>SUM(Q26:R26)</f>
        <v>19</v>
      </c>
      <c r="T26" s="31"/>
      <c r="U26" s="31"/>
      <c r="V26" s="31"/>
      <c r="W26" s="16"/>
      <c r="X26" s="594" t="s">
        <v>206</v>
      </c>
      <c r="Y26" s="594"/>
      <c r="Z26" s="30">
        <f>COUNTIF(Z5:Z23,"ม่วงกาญจน์")</f>
        <v>3</v>
      </c>
    </row>
    <row r="27" spans="1:46" s="135" customFormat="1" ht="18" customHeight="1">
      <c r="A27" s="15"/>
      <c r="B27" s="15"/>
      <c r="T27" s="31"/>
      <c r="U27" s="31"/>
      <c r="V27" s="31"/>
      <c r="X27" s="594" t="s">
        <v>207</v>
      </c>
      <c r="Y27" s="594"/>
      <c r="Z27" s="30">
        <f>COUNTIF(Z5:Z23,"พนาสวรรค์")</f>
        <v>1</v>
      </c>
    </row>
    <row r="28" spans="1:46" s="135" customFormat="1" ht="18" customHeight="1">
      <c r="A28" s="15"/>
      <c r="X28" s="594" t="s">
        <v>208</v>
      </c>
      <c r="Y28" s="594"/>
      <c r="Z28" s="30">
        <f>COUNTIF(Z5:Z23,"ใหม่เจริญ")</f>
        <v>0</v>
      </c>
    </row>
    <row r="29" spans="1:46" s="135" customFormat="1" ht="18" customHeight="1">
      <c r="A29" s="15"/>
      <c r="X29" s="594" t="s">
        <v>209</v>
      </c>
      <c r="Y29" s="594"/>
      <c r="Z29" s="30">
        <f>COUNTIF(Z5:Z23,"ห้วยสา")</f>
        <v>0</v>
      </c>
    </row>
    <row r="30" spans="1:46" s="135" customFormat="1" ht="18" customHeight="1">
      <c r="A30" s="15"/>
      <c r="B30" s="15"/>
      <c r="X30" s="594" t="s">
        <v>210</v>
      </c>
      <c r="Y30" s="594"/>
      <c r="Z30" s="30">
        <f>COUNTIF(Z5:Z23,"ธารทอง")</f>
        <v>0</v>
      </c>
    </row>
    <row r="31" spans="1:46" s="135" customFormat="1" ht="18" customHeight="1">
      <c r="A31" s="15"/>
      <c r="B31" s="15"/>
      <c r="X31" s="594" t="s">
        <v>211</v>
      </c>
      <c r="Y31" s="594"/>
      <c r="Z31" s="30">
        <f>COUNTIF(Z5:Z23,"ห้วยตุ๊")</f>
        <v>0</v>
      </c>
    </row>
    <row r="32" spans="1:46" s="135" customFormat="1" ht="18" customHeight="1">
      <c r="X32" s="594" t="s">
        <v>212</v>
      </c>
      <c r="Y32" s="594"/>
      <c r="Z32" s="30">
        <f>COUNTIF(Z5:Z23,"กิ่วกาญจน์")</f>
        <v>1</v>
      </c>
    </row>
    <row r="33" spans="1:46">
      <c r="X33" s="594" t="s">
        <v>213</v>
      </c>
      <c r="Y33" s="594"/>
      <c r="Z33" s="30">
        <f>COUNTIF(Z5:Z23,"กิ่วดอยหลวง")</f>
        <v>2</v>
      </c>
    </row>
    <row r="34" spans="1:46">
      <c r="X34" s="604" t="s">
        <v>6</v>
      </c>
      <c r="Y34" s="604"/>
      <c r="Z34" s="128">
        <f>SUM(Z25:Z33)</f>
        <v>10</v>
      </c>
    </row>
    <row r="37" spans="1:46">
      <c r="T37" s="12" t="e">
        <f>#REF!</f>
        <v>#REF!</v>
      </c>
      <c r="U37" s="12" t="str">
        <f>X25</f>
        <v>เมืองกาญจน์</v>
      </c>
      <c r="V37" s="12" t="str">
        <f>X26</f>
        <v>ม่วงกาญจน์</v>
      </c>
      <c r="W37" s="12" t="str">
        <f>X27</f>
        <v>พนาสวรรค์</v>
      </c>
      <c r="X37" s="12" t="str">
        <f>X28</f>
        <v>ใหม่เจริญ</v>
      </c>
      <c r="Y37" s="12" t="str">
        <f>X29</f>
        <v>ห้วยสา</v>
      </c>
      <c r="Z37" s="12" t="str">
        <f>X30</f>
        <v>ธารทอง</v>
      </c>
      <c r="AA37" s="16" t="str">
        <f>X31</f>
        <v>ห้วยตุ๊</v>
      </c>
      <c r="AB37" s="16" t="str">
        <f>X32</f>
        <v>กิ่วกาญจน์</v>
      </c>
      <c r="AC37" s="16" t="str">
        <f>X33</f>
        <v>กิ่วดอยหลวง</v>
      </c>
    </row>
    <row r="38" spans="1:46">
      <c r="T38" s="7" t="e">
        <f>#REF!</f>
        <v>#REF!</v>
      </c>
      <c r="U38" s="7">
        <f>Z25</f>
        <v>3</v>
      </c>
      <c r="V38" s="7">
        <f>Z26</f>
        <v>3</v>
      </c>
      <c r="W38" s="7">
        <f>Z27</f>
        <v>1</v>
      </c>
      <c r="X38" s="7">
        <f>Z28</f>
        <v>0</v>
      </c>
      <c r="Y38" s="7">
        <f>Z29</f>
        <v>0</v>
      </c>
      <c r="Z38" s="7">
        <f>Z30</f>
        <v>0</v>
      </c>
      <c r="AA38" s="16">
        <f>Z31</f>
        <v>0</v>
      </c>
      <c r="AB38" s="16">
        <f>Z32</f>
        <v>1</v>
      </c>
      <c r="AC38" s="16">
        <f>Z33</f>
        <v>2</v>
      </c>
    </row>
    <row r="42" spans="1:46" s="160" customFormat="1" ht="18" customHeight="1">
      <c r="A42" s="10">
        <v>14</v>
      </c>
      <c r="B42" s="10">
        <v>2746</v>
      </c>
      <c r="C42" s="11" t="s">
        <v>720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0" t="s">
        <v>215</v>
      </c>
      <c r="T42" s="11" t="s">
        <v>351</v>
      </c>
      <c r="U42" s="11" t="s">
        <v>721</v>
      </c>
      <c r="V42" s="11" t="s">
        <v>722</v>
      </c>
      <c r="W42" s="22">
        <v>579900010154</v>
      </c>
      <c r="X42" s="23">
        <v>239464</v>
      </c>
      <c r="Y42" s="10" t="s">
        <v>104</v>
      </c>
      <c r="Z42" s="10" t="s">
        <v>211</v>
      </c>
      <c r="AA42" s="142">
        <v>7</v>
      </c>
      <c r="AB42" s="142">
        <v>0</v>
      </c>
      <c r="AC42" s="143">
        <v>8570373005122</v>
      </c>
      <c r="AD42" s="2" t="s">
        <v>145</v>
      </c>
      <c r="AE42" s="2" t="s">
        <v>723</v>
      </c>
      <c r="AF42" s="2" t="s">
        <v>722</v>
      </c>
      <c r="AG42" s="144">
        <v>570389013744</v>
      </c>
      <c r="AH42" s="2" t="s">
        <v>265</v>
      </c>
      <c r="AI42" s="2" t="s">
        <v>724</v>
      </c>
      <c r="AJ42" s="2" t="s">
        <v>725</v>
      </c>
      <c r="AK42" s="144">
        <v>57039018403</v>
      </c>
      <c r="AL42" s="142" t="s">
        <v>726</v>
      </c>
      <c r="AM42" s="142">
        <v>5</v>
      </c>
      <c r="AN42" s="2" t="s">
        <v>305</v>
      </c>
      <c r="AO42" s="2" t="s">
        <v>306</v>
      </c>
      <c r="AP42" s="2" t="s">
        <v>307</v>
      </c>
      <c r="AQ42" s="142">
        <v>57140</v>
      </c>
      <c r="AR42" s="52">
        <f>X42</f>
        <v>239464</v>
      </c>
      <c r="AS42" s="58">
        <f>EDATE(AR42,-543*12)</f>
        <v>41138</v>
      </c>
      <c r="AT42" s="158" t="str">
        <f>DATEDIF(AS42,[1]Sheet1!$K$2,"Y")&amp;"ปี"&amp;DATEDIF(AS42,[1]Sheet1!$K$2,"ym")&amp;"เดือน"&amp;DATEDIF(AS42,[1]Sheet1!$K$2,"md")&amp;"วัน"</f>
        <v>6ปี10เดือน6วัน</v>
      </c>
    </row>
    <row r="43" spans="1:46" s="160" customFormat="1" ht="18" customHeight="1">
      <c r="A43" s="10">
        <v>12</v>
      </c>
      <c r="B43" s="10">
        <v>2819</v>
      </c>
      <c r="C43" s="11" t="s">
        <v>727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0" t="s">
        <v>215</v>
      </c>
      <c r="T43" s="11" t="s">
        <v>298</v>
      </c>
      <c r="U43" s="11" t="s">
        <v>728</v>
      </c>
      <c r="V43" s="11" t="s">
        <v>729</v>
      </c>
      <c r="W43" s="22">
        <v>1907500161328</v>
      </c>
      <c r="X43" s="23">
        <v>239684</v>
      </c>
      <c r="Y43" s="10" t="s">
        <v>82</v>
      </c>
      <c r="Z43" s="10" t="s">
        <v>208</v>
      </c>
      <c r="AA43" s="142">
        <v>6</v>
      </c>
      <c r="AB43" s="142">
        <v>0</v>
      </c>
      <c r="AC43" s="143">
        <v>5570301114907</v>
      </c>
      <c r="AD43" s="2" t="s">
        <v>145</v>
      </c>
      <c r="AE43" s="2" t="s">
        <v>730</v>
      </c>
      <c r="AF43" s="2" t="s">
        <v>694</v>
      </c>
      <c r="AG43" s="144">
        <v>3909900041336</v>
      </c>
      <c r="AH43" s="2" t="s">
        <v>150</v>
      </c>
      <c r="AI43" s="2" t="s">
        <v>731</v>
      </c>
      <c r="AJ43" s="2" t="s">
        <v>729</v>
      </c>
      <c r="AK43" s="144">
        <v>90990211932</v>
      </c>
      <c r="AL43" s="142" t="s">
        <v>732</v>
      </c>
      <c r="AM43" s="142">
        <v>0</v>
      </c>
      <c r="AN43" s="2" t="s">
        <v>697</v>
      </c>
      <c r="AO43" s="2" t="s">
        <v>698</v>
      </c>
      <c r="AP43" s="2" t="s">
        <v>699</v>
      </c>
      <c r="AQ43" s="142">
        <v>90000</v>
      </c>
      <c r="AR43" s="52">
        <f>X43</f>
        <v>239684</v>
      </c>
      <c r="AS43" s="58">
        <f>EDATE(AR43,-543*12)</f>
        <v>41357</v>
      </c>
      <c r="AT43" s="158" t="str">
        <f>DATEDIF(AS43,[1]Sheet1!$K$2,"Y")&amp;"ปี"&amp;DATEDIF(AS43,[1]Sheet1!$K$2,"ym")&amp;"เดือน"&amp;DATEDIF(AS43,[1]Sheet1!$K$2,"md")&amp;"วัน"</f>
        <v>6ปี2เดือน30วัน</v>
      </c>
    </row>
    <row r="44" spans="1:46" ht="18" customHeight="1">
      <c r="A44" s="12">
        <v>30</v>
      </c>
      <c r="B44" s="13">
        <v>2974</v>
      </c>
      <c r="C44" s="13" t="s">
        <v>733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 t="s">
        <v>460</v>
      </c>
      <c r="T44" s="13"/>
      <c r="U44" s="13"/>
      <c r="V44" s="13"/>
      <c r="W44" s="20">
        <v>1649900922875</v>
      </c>
      <c r="X44" s="13"/>
      <c r="Y44" s="15" t="s">
        <v>104</v>
      </c>
      <c r="Z44" s="13" t="s">
        <v>211</v>
      </c>
      <c r="AR44" s="13"/>
      <c r="AT44" s="34"/>
    </row>
  </sheetData>
  <mergeCells count="21">
    <mergeCell ref="X33:Y33"/>
    <mergeCell ref="X34:Y34"/>
    <mergeCell ref="A3:A5"/>
    <mergeCell ref="B3:B5"/>
    <mergeCell ref="C3:C5"/>
    <mergeCell ref="S3:S4"/>
    <mergeCell ref="X28:Y28"/>
    <mergeCell ref="X29:Y29"/>
    <mergeCell ref="X30:Y30"/>
    <mergeCell ref="X31:Y31"/>
    <mergeCell ref="X32:Y32"/>
    <mergeCell ref="AH5:AJ5"/>
    <mergeCell ref="AL5:AQ5"/>
    <mergeCell ref="X25:Y25"/>
    <mergeCell ref="X26:Y26"/>
    <mergeCell ref="X27:Y27"/>
    <mergeCell ref="A1:S1"/>
    <mergeCell ref="A2:S2"/>
    <mergeCell ref="D3:R3"/>
    <mergeCell ref="AA5:AB5"/>
    <mergeCell ref="AD5:AF5"/>
  </mergeCells>
  <pageMargins left="0.82677165354330695" right="0.15748031496063" top="0.78740157480314998" bottom="0.15748031496063" header="0.15748031496063" footer="0.15748031496063"/>
  <pageSetup paperSize="9" orientation="portrait" horizontalDpi="4294967293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T43"/>
  <sheetViews>
    <sheetView topLeftCell="A13" workbookViewId="0">
      <selection activeCell="C27" sqref="C27"/>
    </sheetView>
  </sheetViews>
  <sheetFormatPr defaultColWidth="9" defaultRowHeight="23.25"/>
  <cols>
    <col min="1" max="1" width="2.875" style="16" customWidth="1"/>
    <col min="2" max="2" width="4.5" style="16" customWidth="1"/>
    <col min="3" max="3" width="23.125" style="16" customWidth="1"/>
    <col min="4" max="18" width="3.125" style="16" customWidth="1"/>
    <col min="19" max="19" width="8.25" style="16" customWidth="1"/>
    <col min="20" max="21" width="9.625" style="16" customWidth="1"/>
    <col min="22" max="22" width="11.75" style="16" customWidth="1"/>
    <col min="23" max="23" width="14.625" style="16" customWidth="1"/>
    <col min="24" max="24" width="12.75" style="16" customWidth="1"/>
    <col min="25" max="25" width="5.75" style="16" customWidth="1"/>
    <col min="26" max="26" width="10" style="16" customWidth="1"/>
    <col min="27" max="27" width="4.5" style="16" customWidth="1"/>
    <col min="28" max="28" width="9" style="16" customWidth="1"/>
    <col min="29" max="29" width="12.75" style="16" customWidth="1"/>
    <col min="30" max="32" width="9" style="16" customWidth="1"/>
    <col min="33" max="33" width="14.25" style="16" customWidth="1"/>
    <col min="34" max="36" width="9" style="16" customWidth="1"/>
    <col min="37" max="37" width="11" style="16" customWidth="1"/>
    <col min="38" max="43" width="9" style="16" customWidth="1"/>
    <col min="44" max="45" width="9" style="16"/>
    <col min="46" max="46" width="11.5" style="16" customWidth="1"/>
    <col min="47" max="16384" width="9" style="16"/>
  </cols>
  <sheetData>
    <row r="1" spans="1:46">
      <c r="A1" s="587" t="s">
        <v>1224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146"/>
      <c r="U1" s="146"/>
      <c r="V1" s="146"/>
      <c r="W1" s="150"/>
    </row>
    <row r="2" spans="1:46">
      <c r="A2" s="588" t="s">
        <v>60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146"/>
      <c r="U2" s="146"/>
      <c r="V2" s="146"/>
      <c r="W2" s="150"/>
    </row>
    <row r="3" spans="1:46" ht="18" customHeight="1">
      <c r="A3" s="589" t="s">
        <v>61</v>
      </c>
      <c r="B3" s="590" t="s">
        <v>62</v>
      </c>
      <c r="C3" s="589" t="s">
        <v>63</v>
      </c>
      <c r="D3" s="591" t="s">
        <v>64</v>
      </c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3"/>
      <c r="S3" s="594" t="s">
        <v>65</v>
      </c>
      <c r="T3" s="15"/>
      <c r="U3" s="15"/>
      <c r="V3" s="15"/>
      <c r="X3" s="147"/>
      <c r="Y3" s="147"/>
      <c r="Z3" s="147"/>
    </row>
    <row r="4" spans="1:46" ht="66" customHeight="1">
      <c r="A4" s="589"/>
      <c r="B4" s="590"/>
      <c r="C4" s="589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594"/>
      <c r="T4" s="12"/>
      <c r="U4" s="12"/>
      <c r="V4" s="12"/>
      <c r="W4" s="20" t="s">
        <v>70</v>
      </c>
      <c r="X4" s="12" t="s">
        <v>72</v>
      </c>
      <c r="Y4" s="12" t="s">
        <v>71</v>
      </c>
      <c r="Z4" s="36" t="s">
        <v>73</v>
      </c>
      <c r="AR4" s="94" t="s">
        <v>67</v>
      </c>
      <c r="AS4" s="47" t="s">
        <v>68</v>
      </c>
      <c r="AT4" s="95" t="s">
        <v>69</v>
      </c>
    </row>
    <row r="5" spans="1:46" ht="15.75" customHeight="1">
      <c r="A5" s="589"/>
      <c r="B5" s="590"/>
      <c r="C5" s="589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51"/>
      <c r="U5" s="151"/>
      <c r="V5" s="151"/>
      <c r="W5" s="151"/>
      <c r="X5" s="164"/>
      <c r="Y5" s="168"/>
      <c r="Z5" s="168"/>
      <c r="AA5" s="601" t="s">
        <v>296</v>
      </c>
      <c r="AB5" s="601"/>
      <c r="AC5" s="37" t="s">
        <v>75</v>
      </c>
      <c r="AD5" s="598" t="s">
        <v>76</v>
      </c>
      <c r="AE5" s="598"/>
      <c r="AF5" s="598"/>
      <c r="AG5" s="37" t="s">
        <v>77</v>
      </c>
      <c r="AH5" s="598" t="s">
        <v>78</v>
      </c>
      <c r="AI5" s="598"/>
      <c r="AJ5" s="598"/>
      <c r="AK5" s="44" t="s">
        <v>79</v>
      </c>
      <c r="AL5" s="598" t="s">
        <v>80</v>
      </c>
      <c r="AM5" s="598"/>
      <c r="AN5" s="598"/>
      <c r="AO5" s="598"/>
      <c r="AP5" s="598"/>
      <c r="AQ5" s="598"/>
      <c r="AR5" s="155"/>
      <c r="AS5" s="156">
        <f ca="1">TODAY()</f>
        <v>45817</v>
      </c>
      <c r="AT5" s="157"/>
    </row>
    <row r="6" spans="1:46" s="2" customFormat="1" ht="15.95" customHeight="1">
      <c r="A6" s="10">
        <v>1</v>
      </c>
      <c r="B6" s="10">
        <v>2870</v>
      </c>
      <c r="C6" s="11" t="s">
        <v>734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0"/>
      <c r="T6" s="11" t="s">
        <v>298</v>
      </c>
      <c r="U6" s="11" t="s">
        <v>735</v>
      </c>
      <c r="V6" s="11" t="s">
        <v>152</v>
      </c>
      <c r="W6" s="22">
        <v>1570301238361</v>
      </c>
      <c r="X6" s="23">
        <v>240076</v>
      </c>
      <c r="Y6" s="142" t="s">
        <v>82</v>
      </c>
      <c r="Z6" s="10" t="s">
        <v>206</v>
      </c>
      <c r="AA6" s="142">
        <v>5</v>
      </c>
      <c r="AB6" s="142">
        <v>0</v>
      </c>
      <c r="AC6" s="143" t="s">
        <v>515</v>
      </c>
      <c r="AD6" s="2" t="s">
        <v>145</v>
      </c>
      <c r="AE6" s="2" t="s">
        <v>736</v>
      </c>
      <c r="AF6" s="2" t="s">
        <v>737</v>
      </c>
      <c r="AG6" s="144">
        <v>1570300165530</v>
      </c>
      <c r="AH6" s="2" t="s">
        <v>150</v>
      </c>
      <c r="AI6" s="2" t="s">
        <v>738</v>
      </c>
      <c r="AJ6" s="2" t="s">
        <v>152</v>
      </c>
      <c r="AK6" s="144">
        <v>57030244915</v>
      </c>
      <c r="AL6" s="142">
        <v>296</v>
      </c>
      <c r="AM6" s="142">
        <v>9</v>
      </c>
      <c r="AN6" s="2" t="s">
        <v>305</v>
      </c>
      <c r="AO6" s="2" t="s">
        <v>306</v>
      </c>
      <c r="AP6" s="2" t="s">
        <v>307</v>
      </c>
      <c r="AQ6" s="142">
        <v>57140</v>
      </c>
      <c r="AR6" s="52">
        <f t="shared" ref="AR6:AR10" si="0">X6</f>
        <v>240076</v>
      </c>
      <c r="AS6" s="173">
        <f t="shared" ref="AS6:AS10" si="1">EDATE(AR6,-543*12)</f>
        <v>41749</v>
      </c>
      <c r="AT6" s="172" t="str">
        <f>DATEDIF(AS6,[1]Sheet1!$K$2,"Y")&amp;"ปี"&amp;DATEDIF(AS6,[1]Sheet1!$K$2,"ym")&amp;"เดือน"&amp;DATEDIF(AS6,[1]Sheet1!$K$2,"md")&amp;"วัน"</f>
        <v>5ปี2เดือน3วัน</v>
      </c>
    </row>
    <row r="7" spans="1:46" s="2" customFormat="1" ht="15.95" customHeight="1">
      <c r="A7" s="10">
        <v>2</v>
      </c>
      <c r="B7" s="10">
        <v>2875</v>
      </c>
      <c r="C7" s="11" t="s">
        <v>739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0"/>
      <c r="T7" s="11" t="s">
        <v>298</v>
      </c>
      <c r="U7" s="11" t="s">
        <v>740</v>
      </c>
      <c r="V7" s="11" t="s">
        <v>741</v>
      </c>
      <c r="W7" s="22">
        <v>1570301238026</v>
      </c>
      <c r="X7" s="23">
        <v>239919</v>
      </c>
      <c r="Y7" s="142" t="s">
        <v>82</v>
      </c>
      <c r="Z7" s="10" t="s">
        <v>142</v>
      </c>
      <c r="AA7" s="142">
        <v>6</v>
      </c>
      <c r="AB7" s="142">
        <v>0</v>
      </c>
      <c r="AC7" s="143">
        <v>8570376006286</v>
      </c>
      <c r="AD7" s="2" t="s">
        <v>145</v>
      </c>
      <c r="AE7" s="2" t="s">
        <v>742</v>
      </c>
      <c r="AF7" s="2" t="s">
        <v>741</v>
      </c>
      <c r="AG7" s="144">
        <v>570389011521</v>
      </c>
      <c r="AH7" s="2" t="s">
        <v>150</v>
      </c>
      <c r="AI7" s="2" t="s">
        <v>743</v>
      </c>
      <c r="AJ7" s="2" t="s">
        <v>741</v>
      </c>
      <c r="AK7" s="144">
        <v>57030350201</v>
      </c>
      <c r="AL7" s="142">
        <v>369</v>
      </c>
      <c r="AM7" s="142">
        <v>7</v>
      </c>
      <c r="AN7" s="2" t="s">
        <v>305</v>
      </c>
      <c r="AO7" s="2" t="s">
        <v>306</v>
      </c>
      <c r="AP7" s="2" t="s">
        <v>307</v>
      </c>
      <c r="AQ7" s="142">
        <v>57140</v>
      </c>
      <c r="AR7" s="52">
        <f t="shared" si="0"/>
        <v>239919</v>
      </c>
      <c r="AS7" s="58">
        <f t="shared" si="1"/>
        <v>41592</v>
      </c>
      <c r="AT7" s="172" t="str">
        <f>DATEDIF(AS7,[1]Sheet1!$K$2,"Y")&amp;"ปี"&amp;DATEDIF(AS7,[1]Sheet1!$K$2,"ym")&amp;"เดือน"&amp;DATEDIF(AS7,[1]Sheet1!$K$2,"md")&amp;"วัน"</f>
        <v>5ปี7เดือน9วัน</v>
      </c>
    </row>
    <row r="8" spans="1:46" s="2" customFormat="1" ht="15.95" customHeight="1">
      <c r="A8" s="10">
        <v>3</v>
      </c>
      <c r="B8" s="10">
        <v>3040</v>
      </c>
      <c r="C8" s="11" t="s">
        <v>744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0"/>
      <c r="T8" s="11" t="s">
        <v>298</v>
      </c>
      <c r="U8" s="11" t="s">
        <v>745</v>
      </c>
      <c r="V8" s="11" t="s">
        <v>152</v>
      </c>
      <c r="W8" s="22">
        <v>1577000012491</v>
      </c>
      <c r="X8" s="23">
        <v>239403</v>
      </c>
      <c r="Y8" s="142" t="s">
        <v>82</v>
      </c>
      <c r="Z8" s="10" t="s">
        <v>212</v>
      </c>
      <c r="AA8" s="142"/>
      <c r="AB8" s="142"/>
      <c r="AC8" s="143"/>
      <c r="AG8" s="144"/>
      <c r="AK8" s="144"/>
      <c r="AL8" s="142"/>
      <c r="AM8" s="142"/>
      <c r="AQ8" s="142"/>
      <c r="AR8" s="52">
        <f t="shared" si="0"/>
        <v>239403</v>
      </c>
      <c r="AS8" s="58">
        <f t="shared" si="1"/>
        <v>41077</v>
      </c>
      <c r="AT8" s="172"/>
    </row>
    <row r="9" spans="1:46" ht="15.95" customHeight="1">
      <c r="A9" s="10">
        <v>4</v>
      </c>
      <c r="B9" s="422">
        <v>3150</v>
      </c>
      <c r="C9" s="13" t="s">
        <v>746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422"/>
      <c r="T9" s="11" t="s">
        <v>298</v>
      </c>
      <c r="U9" s="13" t="s">
        <v>622</v>
      </c>
      <c r="V9" s="13" t="s">
        <v>147</v>
      </c>
      <c r="W9" s="20">
        <v>1577000019682</v>
      </c>
      <c r="X9" s="24">
        <v>240064</v>
      </c>
      <c r="Y9" s="15" t="s">
        <v>82</v>
      </c>
      <c r="Z9" s="422" t="s">
        <v>207</v>
      </c>
      <c r="AA9" s="15">
        <v>5</v>
      </c>
      <c r="AB9" s="15">
        <v>0</v>
      </c>
      <c r="AC9" s="41">
        <v>2570300026252</v>
      </c>
      <c r="AD9" s="16" t="s">
        <v>145</v>
      </c>
      <c r="AE9" s="16" t="s">
        <v>382</v>
      </c>
      <c r="AF9" s="16" t="s">
        <v>147</v>
      </c>
      <c r="AG9" s="45">
        <v>5630700084733</v>
      </c>
      <c r="AH9" s="16" t="s">
        <v>150</v>
      </c>
      <c r="AI9" s="16" t="s">
        <v>747</v>
      </c>
      <c r="AJ9" s="16" t="s">
        <v>748</v>
      </c>
      <c r="AK9" s="45">
        <v>57030337026</v>
      </c>
      <c r="AL9" s="15">
        <v>311</v>
      </c>
      <c r="AM9" s="15">
        <v>9</v>
      </c>
      <c r="AN9" s="16" t="s">
        <v>305</v>
      </c>
      <c r="AO9" s="16" t="s">
        <v>306</v>
      </c>
      <c r="AP9" s="16" t="s">
        <v>307</v>
      </c>
      <c r="AQ9" s="15">
        <v>57140</v>
      </c>
      <c r="AR9" s="55">
        <f t="shared" ref="AR9" si="2">X9</f>
        <v>240064</v>
      </c>
      <c r="AS9" s="59">
        <f t="shared" ref="AS9" si="3">EDATE(AR9,-543*12)</f>
        <v>41737</v>
      </c>
      <c r="AT9" s="421" t="str">
        <f>DATEDIF(AS9,[1]Sheet1!$K$2,"Y")&amp;"ปี"&amp;DATEDIF(AS9,[1]Sheet1!$K$2,"ym")&amp;"เดือน"&amp;DATEDIF(AS9,[1]Sheet1!$K$2,"md")&amp;"วัน"</f>
        <v>5ปี2เดือน15วัน</v>
      </c>
    </row>
    <row r="10" spans="1:46" s="159" customFormat="1" ht="15.95" customHeight="1">
      <c r="A10" s="10">
        <v>5</v>
      </c>
      <c r="B10" s="161">
        <v>3205</v>
      </c>
      <c r="C10" s="61" t="s">
        <v>749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161"/>
      <c r="T10" s="11" t="s">
        <v>298</v>
      </c>
      <c r="U10" s="61" t="s">
        <v>750</v>
      </c>
      <c r="V10" s="61" t="s">
        <v>751</v>
      </c>
      <c r="W10" s="165">
        <v>1119902749272</v>
      </c>
      <c r="X10" s="166">
        <v>239757</v>
      </c>
      <c r="Y10" s="169" t="s">
        <v>82</v>
      </c>
      <c r="Z10" s="161"/>
      <c r="AA10" s="169"/>
      <c r="AB10" s="169"/>
      <c r="AC10" s="170"/>
      <c r="AG10" s="171"/>
      <c r="AK10" s="171"/>
      <c r="AL10" s="169"/>
      <c r="AM10" s="169"/>
      <c r="AQ10" s="169"/>
      <c r="AR10" s="174">
        <f t="shared" si="0"/>
        <v>239757</v>
      </c>
      <c r="AS10" s="175">
        <f t="shared" si="1"/>
        <v>41430</v>
      </c>
      <c r="AT10" s="176"/>
    </row>
    <row r="11" spans="1:46" s="159" customFormat="1" ht="15.95" customHeight="1">
      <c r="A11" s="10">
        <v>6</v>
      </c>
      <c r="B11" s="161">
        <v>3443</v>
      </c>
      <c r="C11" s="450" t="s">
        <v>1264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161"/>
      <c r="T11" s="11" t="s">
        <v>298</v>
      </c>
      <c r="U11" s="61" t="s">
        <v>1265</v>
      </c>
      <c r="V11" s="61" t="s">
        <v>1266</v>
      </c>
      <c r="W11" s="165">
        <v>1570301238115</v>
      </c>
      <c r="X11" s="166">
        <v>239969</v>
      </c>
      <c r="Y11" s="169" t="s">
        <v>82</v>
      </c>
      <c r="Z11" s="161" t="s">
        <v>213</v>
      </c>
      <c r="AA11" s="169"/>
      <c r="AB11" s="169"/>
      <c r="AC11" s="170"/>
      <c r="AG11" s="171"/>
      <c r="AK11" s="171"/>
      <c r="AL11" s="169"/>
      <c r="AM11" s="169"/>
      <c r="AQ11" s="169"/>
      <c r="AR11" s="174"/>
      <c r="AS11" s="175"/>
      <c r="AT11" s="176"/>
    </row>
    <row r="12" spans="1:46" s="2" customFormat="1" ht="15.95" customHeight="1">
      <c r="A12" s="10">
        <v>7</v>
      </c>
      <c r="B12" s="10">
        <v>2791</v>
      </c>
      <c r="C12" s="11" t="s">
        <v>752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0"/>
      <c r="T12" s="11" t="s">
        <v>351</v>
      </c>
      <c r="U12" s="11" t="s">
        <v>753</v>
      </c>
      <c r="V12" s="11" t="s">
        <v>754</v>
      </c>
      <c r="W12" s="22">
        <v>1577000017426</v>
      </c>
      <c r="X12" s="23">
        <v>239820</v>
      </c>
      <c r="Y12" s="142" t="s">
        <v>104</v>
      </c>
      <c r="Z12" s="10" t="s">
        <v>1196</v>
      </c>
      <c r="AA12" s="142">
        <v>6</v>
      </c>
      <c r="AB12" s="142">
        <v>0</v>
      </c>
      <c r="AC12" s="143">
        <v>8570373004274</v>
      </c>
      <c r="AD12" s="2" t="s">
        <v>145</v>
      </c>
      <c r="AE12" s="2" t="s">
        <v>755</v>
      </c>
      <c r="AF12" s="2" t="s">
        <v>754</v>
      </c>
      <c r="AG12" s="144" t="s">
        <v>515</v>
      </c>
      <c r="AH12" s="2" t="s">
        <v>265</v>
      </c>
      <c r="AI12" s="2" t="s">
        <v>756</v>
      </c>
      <c r="AJ12" s="2" t="s">
        <v>757</v>
      </c>
      <c r="AK12" s="144">
        <v>57039009072</v>
      </c>
      <c r="AL12" s="142" t="s">
        <v>758</v>
      </c>
      <c r="AM12" s="142">
        <v>5</v>
      </c>
      <c r="AN12" s="2" t="s">
        <v>305</v>
      </c>
      <c r="AO12" s="2" t="s">
        <v>306</v>
      </c>
      <c r="AP12" s="2" t="s">
        <v>307</v>
      </c>
      <c r="AQ12" s="142">
        <v>57140</v>
      </c>
      <c r="AR12" s="52">
        <f t="shared" ref="AR12:AR17" si="4">X12</f>
        <v>239820</v>
      </c>
      <c r="AS12" s="58">
        <f t="shared" ref="AS12:AS17" si="5">EDATE(AR12,-543*12)</f>
        <v>41493</v>
      </c>
      <c r="AT12" s="172" t="str">
        <f>DATEDIF(AS12,[1]Sheet1!$K$2,"Y")&amp;"ปี"&amp;DATEDIF(AS12,[1]Sheet1!$K$2,"ym")&amp;"เดือน"&amp;DATEDIF(AS12,[1]Sheet1!$K$2,"md")&amp;"วัน"</f>
        <v>5ปี10เดือน16วัน</v>
      </c>
    </row>
    <row r="13" spans="1:46" s="2" customFormat="1" ht="15.95" customHeight="1">
      <c r="A13" s="10">
        <v>8</v>
      </c>
      <c r="B13" s="10">
        <v>2794</v>
      </c>
      <c r="C13" s="11" t="s">
        <v>759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0"/>
      <c r="T13" s="11" t="s">
        <v>351</v>
      </c>
      <c r="U13" s="11" t="s">
        <v>760</v>
      </c>
      <c r="V13" s="11" t="s">
        <v>412</v>
      </c>
      <c r="W13" s="22">
        <v>1577000017043</v>
      </c>
      <c r="X13" s="23">
        <v>239792</v>
      </c>
      <c r="Y13" s="142" t="s">
        <v>104</v>
      </c>
      <c r="Z13" s="10" t="s">
        <v>206</v>
      </c>
      <c r="AA13" s="142">
        <v>6</v>
      </c>
      <c r="AB13" s="142">
        <v>0</v>
      </c>
      <c r="AC13" s="143">
        <v>2570300025728</v>
      </c>
      <c r="AD13" s="2" t="s">
        <v>145</v>
      </c>
      <c r="AE13" s="2" t="s">
        <v>761</v>
      </c>
      <c r="AF13" s="2" t="s">
        <v>412</v>
      </c>
      <c r="AG13" s="144">
        <v>5570300092411</v>
      </c>
      <c r="AH13" s="2" t="s">
        <v>265</v>
      </c>
      <c r="AI13" s="2" t="s">
        <v>762</v>
      </c>
      <c r="AJ13" s="2" t="s">
        <v>412</v>
      </c>
      <c r="AK13" s="144">
        <v>57030342062</v>
      </c>
      <c r="AL13" s="142">
        <v>315</v>
      </c>
      <c r="AM13" s="142">
        <v>9</v>
      </c>
      <c r="AN13" s="2" t="s">
        <v>305</v>
      </c>
      <c r="AO13" s="2" t="s">
        <v>306</v>
      </c>
      <c r="AP13" s="2" t="s">
        <v>307</v>
      </c>
      <c r="AQ13" s="142">
        <v>57140</v>
      </c>
      <c r="AR13" s="52">
        <f t="shared" si="4"/>
        <v>239792</v>
      </c>
      <c r="AS13" s="58">
        <f t="shared" si="5"/>
        <v>41465</v>
      </c>
      <c r="AT13" s="172" t="str">
        <f>DATEDIF(AS13,[1]Sheet1!$K$2,"Y")&amp;"ปี"&amp;DATEDIF(AS13,[1]Sheet1!$K$2,"ym")&amp;"เดือน"&amp;DATEDIF(AS13,[1]Sheet1!$K$2,"md")&amp;"วัน"</f>
        <v>5ปี11เดือน13วัน</v>
      </c>
    </row>
    <row r="14" spans="1:46" s="2" customFormat="1" ht="15.95" customHeight="1">
      <c r="A14" s="10">
        <v>9</v>
      </c>
      <c r="B14" s="10">
        <v>2795</v>
      </c>
      <c r="C14" s="11" t="s">
        <v>763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0"/>
      <c r="T14" s="11" t="s">
        <v>351</v>
      </c>
      <c r="U14" s="11" t="s">
        <v>764</v>
      </c>
      <c r="V14" s="11" t="s">
        <v>765</v>
      </c>
      <c r="W14" s="22">
        <v>1570301237950</v>
      </c>
      <c r="X14" s="23">
        <v>239895</v>
      </c>
      <c r="Y14" s="142" t="s">
        <v>104</v>
      </c>
      <c r="Z14" s="10" t="s">
        <v>206</v>
      </c>
      <c r="AA14" s="142">
        <v>6</v>
      </c>
      <c r="AB14" s="142">
        <v>0</v>
      </c>
      <c r="AC14" s="143">
        <v>5570300097120</v>
      </c>
      <c r="AD14" s="2" t="s">
        <v>145</v>
      </c>
      <c r="AE14" s="2" t="s">
        <v>766</v>
      </c>
      <c r="AF14" s="2" t="s">
        <v>765</v>
      </c>
      <c r="AG14" s="144">
        <v>5571300048804</v>
      </c>
      <c r="AH14" s="2" t="s">
        <v>150</v>
      </c>
      <c r="AI14" s="2" t="s">
        <v>767</v>
      </c>
      <c r="AJ14" s="2" t="s">
        <v>152</v>
      </c>
      <c r="AK14" s="144">
        <v>57030362284</v>
      </c>
      <c r="AL14" s="142">
        <v>99</v>
      </c>
      <c r="AM14" s="142">
        <v>9</v>
      </c>
      <c r="AN14" s="2" t="s">
        <v>305</v>
      </c>
      <c r="AO14" s="2" t="s">
        <v>306</v>
      </c>
      <c r="AP14" s="2" t="s">
        <v>307</v>
      </c>
      <c r="AQ14" s="142">
        <v>57140</v>
      </c>
      <c r="AR14" s="52">
        <f t="shared" si="4"/>
        <v>239895</v>
      </c>
      <c r="AS14" s="58">
        <f t="shared" si="5"/>
        <v>41568</v>
      </c>
      <c r="AT14" s="172" t="str">
        <f>DATEDIF(AS14,[1]Sheet1!$K$2,"Y")&amp;"ปี"&amp;DATEDIF(AS14,[1]Sheet1!$K$2,"ym")&amp;"เดือน"&amp;DATEDIF(AS14,[1]Sheet1!$K$2,"md")&amp;"วัน"</f>
        <v>5ปี8เดือน2วัน</v>
      </c>
    </row>
    <row r="15" spans="1:46" s="2" customFormat="1" ht="15.95" customHeight="1">
      <c r="A15" s="10">
        <v>10</v>
      </c>
      <c r="B15" s="10">
        <v>2877</v>
      </c>
      <c r="C15" s="11" t="s">
        <v>768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0"/>
      <c r="T15" s="11" t="s">
        <v>351</v>
      </c>
      <c r="U15" s="11" t="s">
        <v>769</v>
      </c>
      <c r="V15" s="11" t="s">
        <v>770</v>
      </c>
      <c r="W15" s="22">
        <v>1577000019780</v>
      </c>
      <c r="X15" s="23">
        <v>240067</v>
      </c>
      <c r="Y15" s="142" t="s">
        <v>104</v>
      </c>
      <c r="Z15" s="10" t="s">
        <v>206</v>
      </c>
      <c r="AA15" s="142">
        <v>5</v>
      </c>
      <c r="AB15" s="142">
        <v>0</v>
      </c>
      <c r="AC15" s="143">
        <v>5570301132816</v>
      </c>
      <c r="AD15" s="2" t="s">
        <v>145</v>
      </c>
      <c r="AE15" s="2" t="s">
        <v>771</v>
      </c>
      <c r="AF15" s="2" t="s">
        <v>770</v>
      </c>
      <c r="AG15" s="144">
        <v>8570384002928</v>
      </c>
      <c r="AH15" s="2" t="s">
        <v>150</v>
      </c>
      <c r="AI15" s="2" t="s">
        <v>772</v>
      </c>
      <c r="AJ15" s="2" t="s">
        <v>773</v>
      </c>
      <c r="AK15" s="144">
        <v>57030245024</v>
      </c>
      <c r="AL15" s="142">
        <v>301</v>
      </c>
      <c r="AM15" s="142">
        <v>9</v>
      </c>
      <c r="AN15" s="2" t="s">
        <v>305</v>
      </c>
      <c r="AO15" s="2" t="s">
        <v>306</v>
      </c>
      <c r="AP15" s="2" t="s">
        <v>307</v>
      </c>
      <c r="AQ15" s="142">
        <v>57140</v>
      </c>
      <c r="AR15" s="52">
        <f t="shared" si="4"/>
        <v>240067</v>
      </c>
      <c r="AS15" s="58">
        <f t="shared" si="5"/>
        <v>41740</v>
      </c>
      <c r="AT15" s="172" t="str">
        <f>DATEDIF(AS15,[1]Sheet1!$K$2,"Y")&amp;"ปี"&amp;DATEDIF(AS15,[1]Sheet1!$K$2,"ym")&amp;"เดือน"&amp;DATEDIF(AS15,[1]Sheet1!$K$2,"md")&amp;"วัน"</f>
        <v>5ปี2เดือน12วัน</v>
      </c>
    </row>
    <row r="16" spans="1:46" s="2" customFormat="1" ht="15.95" customHeight="1">
      <c r="A16" s="10">
        <v>11</v>
      </c>
      <c r="B16" s="162">
        <v>2879</v>
      </c>
      <c r="C16" s="163" t="s">
        <v>774</v>
      </c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2"/>
      <c r="T16" s="163" t="s">
        <v>351</v>
      </c>
      <c r="U16" s="163" t="s">
        <v>775</v>
      </c>
      <c r="V16" s="163" t="s">
        <v>245</v>
      </c>
      <c r="W16" s="22">
        <v>1577000018660</v>
      </c>
      <c r="X16" s="167">
        <v>239933</v>
      </c>
      <c r="Y16" s="162" t="s">
        <v>104</v>
      </c>
      <c r="Z16" s="162" t="s">
        <v>142</v>
      </c>
      <c r="AA16" s="142">
        <v>6</v>
      </c>
      <c r="AB16" s="142">
        <v>0</v>
      </c>
      <c r="AC16" s="143">
        <v>2570300029243</v>
      </c>
      <c r="AD16" s="2" t="s">
        <v>145</v>
      </c>
      <c r="AE16" s="2" t="s">
        <v>776</v>
      </c>
      <c r="AF16" s="2" t="s">
        <v>245</v>
      </c>
      <c r="AG16" s="144" t="s">
        <v>515</v>
      </c>
      <c r="AH16" s="2" t="s">
        <v>150</v>
      </c>
      <c r="AI16" s="2" t="s">
        <v>777</v>
      </c>
      <c r="AJ16" s="2" t="s">
        <v>245</v>
      </c>
      <c r="AK16" s="144">
        <v>57030363159</v>
      </c>
      <c r="AL16" s="142">
        <v>76</v>
      </c>
      <c r="AM16" s="142">
        <v>7</v>
      </c>
      <c r="AN16" s="2" t="s">
        <v>305</v>
      </c>
      <c r="AO16" s="2" t="s">
        <v>306</v>
      </c>
      <c r="AP16" s="2" t="s">
        <v>307</v>
      </c>
      <c r="AQ16" s="142">
        <v>57140</v>
      </c>
      <c r="AR16" s="177">
        <f t="shared" si="4"/>
        <v>239933</v>
      </c>
      <c r="AS16" s="58">
        <f t="shared" si="5"/>
        <v>41606</v>
      </c>
      <c r="AT16" s="142" t="str">
        <f>DATEDIF(AS16,[1]Sheet1!$K$2,"Y")&amp;"ปี"&amp;DATEDIF(AS16,[1]Sheet1!$K$2,"ym")&amp;"เดือน"&amp;DATEDIF(AS16,[1]Sheet1!$K$2,"md")&amp;"วัน"</f>
        <v>5ปี6เดือน26วัน</v>
      </c>
    </row>
    <row r="17" spans="1:46" s="2" customFormat="1" ht="15.95" customHeight="1">
      <c r="A17" s="10">
        <v>12</v>
      </c>
      <c r="B17" s="10">
        <v>2886</v>
      </c>
      <c r="C17" s="11" t="s">
        <v>778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0"/>
      <c r="T17" s="11" t="s">
        <v>351</v>
      </c>
      <c r="U17" s="11" t="s">
        <v>779</v>
      </c>
      <c r="V17" s="11" t="s">
        <v>261</v>
      </c>
      <c r="W17" s="22">
        <v>1579901623531</v>
      </c>
      <c r="X17" s="23">
        <v>239910</v>
      </c>
      <c r="Y17" s="142" t="s">
        <v>104</v>
      </c>
      <c r="Z17" s="10" t="s">
        <v>142</v>
      </c>
      <c r="AA17" s="142">
        <v>6</v>
      </c>
      <c r="AB17" s="142">
        <v>0</v>
      </c>
      <c r="AC17" s="143">
        <v>2570300027461</v>
      </c>
      <c r="AD17" s="2" t="s">
        <v>145</v>
      </c>
      <c r="AE17" s="2" t="s">
        <v>780</v>
      </c>
      <c r="AF17" s="2" t="s">
        <v>261</v>
      </c>
      <c r="AG17" s="144" t="s">
        <v>515</v>
      </c>
      <c r="AH17" s="2" t="s">
        <v>265</v>
      </c>
      <c r="AI17" s="2" t="s">
        <v>707</v>
      </c>
      <c r="AJ17" s="2" t="s">
        <v>708</v>
      </c>
      <c r="AK17" s="144">
        <v>57030259441</v>
      </c>
      <c r="AL17" s="142" t="s">
        <v>709</v>
      </c>
      <c r="AM17" s="142">
        <v>7</v>
      </c>
      <c r="AN17" s="2" t="s">
        <v>305</v>
      </c>
      <c r="AO17" s="2" t="s">
        <v>306</v>
      </c>
      <c r="AP17" s="2" t="s">
        <v>307</v>
      </c>
      <c r="AQ17" s="142">
        <v>57140</v>
      </c>
      <c r="AR17" s="52">
        <f t="shared" si="4"/>
        <v>239910</v>
      </c>
      <c r="AS17" s="58">
        <f t="shared" si="5"/>
        <v>41583</v>
      </c>
      <c r="AT17" s="172" t="str">
        <f>DATEDIF(AS17,[1]Sheet1!$K$2,"Y")&amp;"ปี"&amp;DATEDIF(AS17,[1]Sheet1!$K$2,"ym")&amp;"เดือน"&amp;DATEDIF(AS17,[1]Sheet1!$K$2,"md")&amp;"วัน"</f>
        <v>5ปี7เดือน18วัน</v>
      </c>
    </row>
    <row r="18" spans="1:46" s="11" customFormat="1" ht="15.95" customHeight="1">
      <c r="A18" s="10">
        <v>13</v>
      </c>
      <c r="B18" s="11">
        <v>3155</v>
      </c>
      <c r="C18" s="11" t="s">
        <v>781</v>
      </c>
      <c r="T18" s="11" t="s">
        <v>351</v>
      </c>
      <c r="U18" s="11" t="s">
        <v>782</v>
      </c>
      <c r="V18" s="11" t="s">
        <v>783</v>
      </c>
      <c r="W18" s="22">
        <v>1570301238344</v>
      </c>
      <c r="X18" s="23"/>
      <c r="Y18" s="10" t="s">
        <v>104</v>
      </c>
      <c r="Z18" s="11" t="s">
        <v>206</v>
      </c>
    </row>
    <row r="19" spans="1:46" s="11" customFormat="1" ht="15.95" customHeight="1">
      <c r="A19" s="10">
        <v>14</v>
      </c>
      <c r="B19" s="11">
        <v>3248</v>
      </c>
      <c r="C19" s="11" t="s">
        <v>784</v>
      </c>
      <c r="T19" s="11" t="s">
        <v>351</v>
      </c>
      <c r="U19" s="11" t="s">
        <v>785</v>
      </c>
      <c r="V19" s="11" t="s">
        <v>323</v>
      </c>
      <c r="W19" s="22"/>
      <c r="X19" s="23"/>
      <c r="Y19" s="10" t="s">
        <v>104</v>
      </c>
    </row>
    <row r="20" spans="1:46" s="135" customFormat="1" ht="18" customHeight="1">
      <c r="A20" s="10">
        <v>15</v>
      </c>
      <c r="B20" s="416">
        <v>2801</v>
      </c>
      <c r="C20" s="13" t="s">
        <v>786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416"/>
      <c r="T20" s="13" t="s">
        <v>351</v>
      </c>
      <c r="U20" s="13" t="s">
        <v>787</v>
      </c>
      <c r="V20" s="13" t="s">
        <v>788</v>
      </c>
      <c r="W20" s="20">
        <v>1577000013285</v>
      </c>
      <c r="X20" s="24">
        <v>239468</v>
      </c>
      <c r="Y20" s="416" t="s">
        <v>104</v>
      </c>
      <c r="Z20" s="416" t="s">
        <v>142</v>
      </c>
      <c r="AA20" s="15">
        <v>7</v>
      </c>
      <c r="AB20" s="15">
        <v>0</v>
      </c>
      <c r="AC20" s="41">
        <v>5570300099351</v>
      </c>
      <c r="AD20" s="16" t="s">
        <v>145</v>
      </c>
      <c r="AE20" s="16" t="s">
        <v>789</v>
      </c>
      <c r="AF20" s="16" t="s">
        <v>788</v>
      </c>
      <c r="AG20" s="45">
        <v>8570376008181</v>
      </c>
      <c r="AH20" s="16" t="s">
        <v>265</v>
      </c>
      <c r="AI20" s="16" t="s">
        <v>790</v>
      </c>
      <c r="AJ20" s="16" t="s">
        <v>788</v>
      </c>
      <c r="AK20" s="45">
        <v>57030245695</v>
      </c>
      <c r="AL20" s="15">
        <v>324</v>
      </c>
      <c r="AM20" s="15">
        <v>7</v>
      </c>
      <c r="AN20" s="16" t="s">
        <v>305</v>
      </c>
      <c r="AO20" s="16" t="s">
        <v>306</v>
      </c>
      <c r="AP20" s="16" t="s">
        <v>307</v>
      </c>
      <c r="AQ20" s="15">
        <v>57140</v>
      </c>
      <c r="AR20" s="55">
        <f t="shared" ref="AR20" si="6">X20</f>
        <v>239468</v>
      </c>
      <c r="AS20" s="59">
        <f t="shared" ref="AS20" si="7">EDATE(AR20,-543*12)</f>
        <v>41142</v>
      </c>
      <c r="AT20" s="101" t="str">
        <f>DATEDIF(AS20,[1]Sheet1!$K$2,"Y")&amp;"ปี"&amp;DATEDIF(AS20,[1]Sheet1!$K$2,"ym")&amp;"เดือน"&amp;DATEDIF(AS20,[1]Sheet1!$K$2,"md")&amp;"วัน"</f>
        <v>6ปี10เดือน2วัน</v>
      </c>
    </row>
    <row r="21" spans="1:46" s="417" customFormat="1" ht="15.95" customHeight="1">
      <c r="A21" s="10">
        <v>16</v>
      </c>
      <c r="B21" s="11">
        <v>3389</v>
      </c>
      <c r="C21" s="11" t="s">
        <v>1186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3" t="s">
        <v>351</v>
      </c>
      <c r="U21" s="11" t="s">
        <v>1187</v>
      </c>
      <c r="V21" s="11" t="s">
        <v>147</v>
      </c>
      <c r="W21" s="22">
        <v>1577000015008</v>
      </c>
      <c r="X21" s="23">
        <v>239609</v>
      </c>
      <c r="Y21" s="416" t="s">
        <v>104</v>
      </c>
      <c r="Z21" s="11" t="s">
        <v>212</v>
      </c>
      <c r="AR21" s="11"/>
      <c r="AT21" s="25"/>
    </row>
    <row r="22" spans="1:46" ht="18" customHeight="1">
      <c r="A22" s="10">
        <v>17</v>
      </c>
      <c r="B22" s="12">
        <v>2693</v>
      </c>
      <c r="C22" s="432" t="s">
        <v>910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443" t="s">
        <v>824</v>
      </c>
      <c r="T22" s="13" t="s">
        <v>298</v>
      </c>
      <c r="U22" s="13" t="s">
        <v>311</v>
      </c>
      <c r="V22" s="13" t="s">
        <v>417</v>
      </c>
      <c r="W22" s="32">
        <v>1577000006513</v>
      </c>
      <c r="X22" s="33">
        <v>238830</v>
      </c>
      <c r="Y22" s="8" t="s">
        <v>82</v>
      </c>
      <c r="Z22" s="12" t="s">
        <v>207</v>
      </c>
      <c r="AA22" s="4">
        <v>9</v>
      </c>
      <c r="AB22" s="4">
        <v>0</v>
      </c>
      <c r="AC22" s="43">
        <v>8570384003070</v>
      </c>
      <c r="AD22" s="3" t="s">
        <v>145</v>
      </c>
      <c r="AE22" s="3" t="s">
        <v>514</v>
      </c>
      <c r="AF22" s="3" t="s">
        <v>417</v>
      </c>
      <c r="AG22" s="46">
        <v>2570300026244</v>
      </c>
      <c r="AH22" s="3" t="s">
        <v>150</v>
      </c>
      <c r="AI22" s="3" t="s">
        <v>911</v>
      </c>
      <c r="AJ22" s="3" t="s">
        <v>147</v>
      </c>
      <c r="AK22" s="46">
        <v>57030244796</v>
      </c>
      <c r="AL22" s="110">
        <v>286</v>
      </c>
      <c r="AM22" s="4">
        <v>9</v>
      </c>
      <c r="AN22" s="3" t="s">
        <v>305</v>
      </c>
      <c r="AO22" s="3" t="s">
        <v>306</v>
      </c>
      <c r="AP22" s="3" t="s">
        <v>307</v>
      </c>
      <c r="AQ22" s="4">
        <v>57140</v>
      </c>
      <c r="AR22" s="55">
        <v>238830</v>
      </c>
      <c r="AS22" s="56">
        <v>40503</v>
      </c>
      <c r="AT22" s="12" t="s">
        <v>912</v>
      </c>
    </row>
    <row r="23" spans="1:46" s="135" customFormat="1" ht="15.9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17" t="s">
        <v>118</v>
      </c>
      <c r="Q23" s="120" t="s">
        <v>4</v>
      </c>
      <c r="R23" s="121" t="s">
        <v>5</v>
      </c>
      <c r="S23" s="122" t="s">
        <v>6</v>
      </c>
      <c r="T23" s="31"/>
      <c r="U23" s="31"/>
      <c r="V23" s="31"/>
      <c r="W23" s="16"/>
      <c r="X23" s="597" t="s">
        <v>143</v>
      </c>
      <c r="Y23" s="597"/>
      <c r="Z23" s="127">
        <f>COUNTIF(Z5:Z18,"เมืองกาญจน์")</f>
        <v>0</v>
      </c>
    </row>
    <row r="24" spans="1:46" s="135" customFormat="1" ht="15.9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9"/>
      <c r="Q24" s="30">
        <v>7</v>
      </c>
      <c r="R24" s="30">
        <v>10</v>
      </c>
      <c r="S24" s="30">
        <f>SUM(Q24:R24)</f>
        <v>17</v>
      </c>
      <c r="T24" s="31"/>
      <c r="U24" s="31"/>
      <c r="V24" s="31"/>
      <c r="W24" s="16"/>
      <c r="X24" s="594" t="s">
        <v>206</v>
      </c>
      <c r="Y24" s="594"/>
      <c r="Z24" s="30">
        <f>COUNTIF(Z5:Z18,"ม่วงกาญจน์")</f>
        <v>5</v>
      </c>
    </row>
    <row r="25" spans="1:46" s="135" customFormat="1" ht="18" customHeight="1">
      <c r="A25" s="15"/>
      <c r="B25" s="15"/>
      <c r="T25" s="31"/>
      <c r="U25" s="31"/>
      <c r="V25" s="31"/>
      <c r="X25" s="594" t="s">
        <v>207</v>
      </c>
      <c r="Y25" s="594"/>
      <c r="Z25" s="30">
        <f>COUNTIF(Z5:Z18,"พนาสวรรค์")</f>
        <v>1</v>
      </c>
    </row>
    <row r="26" spans="1:46" s="135" customFormat="1" ht="18" customHeight="1">
      <c r="A26" s="15"/>
      <c r="X26" s="594" t="s">
        <v>208</v>
      </c>
      <c r="Y26" s="594"/>
      <c r="Z26" s="30">
        <f>COUNTIF(Z5:Z18,"ใหม่เจริญ")</f>
        <v>0</v>
      </c>
    </row>
    <row r="27" spans="1:46" s="135" customFormat="1" ht="18" customHeight="1">
      <c r="A27" s="15"/>
      <c r="X27" s="594" t="s">
        <v>209</v>
      </c>
      <c r="Y27" s="594"/>
      <c r="Z27" s="30">
        <f>COUNTIF(Z5:Z18,"ห้วยสา")</f>
        <v>0</v>
      </c>
    </row>
    <row r="28" spans="1:46" s="135" customFormat="1" ht="18" customHeight="1">
      <c r="A28" s="15"/>
      <c r="B28" s="15"/>
      <c r="X28" s="594" t="s">
        <v>210</v>
      </c>
      <c r="Y28" s="594"/>
      <c r="Z28" s="30">
        <f>COUNTIF(Z5:Z18,"ธารทอง")</f>
        <v>0</v>
      </c>
    </row>
    <row r="29" spans="1:46" s="135" customFormat="1" ht="18" customHeight="1">
      <c r="A29" s="15"/>
      <c r="B29" s="15"/>
      <c r="X29" s="594" t="s">
        <v>211</v>
      </c>
      <c r="Y29" s="594"/>
      <c r="Z29" s="30">
        <f>COUNTIF(Z5:Z18,"ห้วยตุ๊")</f>
        <v>0</v>
      </c>
    </row>
    <row r="30" spans="1:46" s="135" customFormat="1" ht="18" customHeight="1">
      <c r="X30" s="594" t="s">
        <v>212</v>
      </c>
      <c r="Y30" s="594"/>
      <c r="Z30" s="30">
        <f>COUNTIF(Z5:Z18,"กิ่วกาญจน์")</f>
        <v>1</v>
      </c>
    </row>
    <row r="31" spans="1:46">
      <c r="X31" s="594" t="s">
        <v>213</v>
      </c>
      <c r="Y31" s="594"/>
      <c r="Z31" s="30">
        <f>COUNTIF(Z5:Z18,"กิ่วดอยหลวง")</f>
        <v>1</v>
      </c>
    </row>
    <row r="32" spans="1:46">
      <c r="X32" s="604" t="s">
        <v>6</v>
      </c>
      <c r="Y32" s="604"/>
      <c r="Z32" s="128">
        <f>SUM(Z23:Z31)</f>
        <v>8</v>
      </c>
    </row>
    <row r="35" spans="1:46">
      <c r="T35" s="12" t="e">
        <f>#REF!</f>
        <v>#REF!</v>
      </c>
      <c r="U35" s="12" t="str">
        <f>X23</f>
        <v>เมืองกาญจน์</v>
      </c>
      <c r="V35" s="12" t="str">
        <f>X24</f>
        <v>ม่วงกาญจน์</v>
      </c>
      <c r="W35" s="12" t="str">
        <f>X25</f>
        <v>พนาสวรรค์</v>
      </c>
      <c r="X35" s="12" t="str">
        <f>X26</f>
        <v>ใหม่เจริญ</v>
      </c>
      <c r="Y35" s="12" t="str">
        <f>X27</f>
        <v>ห้วยสา</v>
      </c>
      <c r="Z35" s="12" t="str">
        <f>X28</f>
        <v>ธารทอง</v>
      </c>
      <c r="AA35" s="16" t="str">
        <f>X29</f>
        <v>ห้วยตุ๊</v>
      </c>
      <c r="AB35" s="16" t="str">
        <f>X30</f>
        <v>กิ่วกาญจน์</v>
      </c>
      <c r="AC35" s="16" t="str">
        <f>X31</f>
        <v>กิ่วดอยหลวง</v>
      </c>
    </row>
    <row r="36" spans="1:46">
      <c r="T36" s="7" t="e">
        <f>#REF!</f>
        <v>#REF!</v>
      </c>
      <c r="U36" s="7">
        <f>Z23</f>
        <v>0</v>
      </c>
      <c r="V36" s="7">
        <f>Z24</f>
        <v>5</v>
      </c>
      <c r="W36" s="7">
        <f>Z25</f>
        <v>1</v>
      </c>
      <c r="X36" s="7">
        <f>Z26</f>
        <v>0</v>
      </c>
      <c r="Y36" s="7">
        <f>Z27</f>
        <v>0</v>
      </c>
      <c r="Z36" s="7">
        <f>Z28</f>
        <v>0</v>
      </c>
      <c r="AA36" s="16">
        <f>Z29</f>
        <v>0</v>
      </c>
      <c r="AB36" s="16">
        <f>Z30</f>
        <v>1</v>
      </c>
      <c r="AC36" s="16">
        <f>Z31</f>
        <v>1</v>
      </c>
    </row>
    <row r="40" spans="1:46" s="160" customFormat="1" ht="18" customHeight="1">
      <c r="A40" s="10">
        <v>14</v>
      </c>
      <c r="B40" s="10">
        <v>2746</v>
      </c>
      <c r="C40" s="11" t="s">
        <v>720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0" t="s">
        <v>215</v>
      </c>
      <c r="T40" s="11" t="s">
        <v>351</v>
      </c>
      <c r="U40" s="11" t="s">
        <v>721</v>
      </c>
      <c r="V40" s="11" t="s">
        <v>722</v>
      </c>
      <c r="W40" s="22">
        <v>579900010154</v>
      </c>
      <c r="X40" s="23">
        <v>239464</v>
      </c>
      <c r="Y40" s="10" t="s">
        <v>104</v>
      </c>
      <c r="Z40" s="10" t="s">
        <v>211</v>
      </c>
      <c r="AA40" s="142">
        <v>7</v>
      </c>
      <c r="AB40" s="142">
        <v>0</v>
      </c>
      <c r="AC40" s="143">
        <v>8570373005122</v>
      </c>
      <c r="AD40" s="2" t="s">
        <v>145</v>
      </c>
      <c r="AE40" s="2" t="s">
        <v>723</v>
      </c>
      <c r="AF40" s="2" t="s">
        <v>722</v>
      </c>
      <c r="AG40" s="144">
        <v>570389013744</v>
      </c>
      <c r="AH40" s="2" t="s">
        <v>265</v>
      </c>
      <c r="AI40" s="2" t="s">
        <v>724</v>
      </c>
      <c r="AJ40" s="2" t="s">
        <v>725</v>
      </c>
      <c r="AK40" s="144">
        <v>57039018403</v>
      </c>
      <c r="AL40" s="142" t="s">
        <v>726</v>
      </c>
      <c r="AM40" s="142">
        <v>5</v>
      </c>
      <c r="AN40" s="2" t="s">
        <v>305</v>
      </c>
      <c r="AO40" s="2" t="s">
        <v>306</v>
      </c>
      <c r="AP40" s="2" t="s">
        <v>307</v>
      </c>
      <c r="AQ40" s="142">
        <v>57140</v>
      </c>
      <c r="AR40" s="52">
        <f>X40</f>
        <v>239464</v>
      </c>
      <c r="AS40" s="58">
        <f>EDATE(AR40,-543*12)</f>
        <v>41138</v>
      </c>
      <c r="AT40" s="158" t="str">
        <f>DATEDIF(AS40,[1]Sheet1!$K$2,"Y")&amp;"ปี"&amp;DATEDIF(AS40,[1]Sheet1!$K$2,"ym")&amp;"เดือน"&amp;DATEDIF(AS40,[1]Sheet1!$K$2,"md")&amp;"วัน"</f>
        <v>6ปี10เดือน6วัน</v>
      </c>
    </row>
    <row r="41" spans="1:46" s="160" customFormat="1" ht="18" customHeight="1">
      <c r="A41" s="10">
        <v>12</v>
      </c>
      <c r="B41" s="10">
        <v>2819</v>
      </c>
      <c r="C41" s="11" t="s">
        <v>727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0" t="s">
        <v>215</v>
      </c>
      <c r="T41" s="11" t="s">
        <v>298</v>
      </c>
      <c r="U41" s="11" t="s">
        <v>728</v>
      </c>
      <c r="V41" s="11" t="s">
        <v>729</v>
      </c>
      <c r="W41" s="22">
        <v>1907500161328</v>
      </c>
      <c r="X41" s="23">
        <v>239684</v>
      </c>
      <c r="Y41" s="10" t="s">
        <v>82</v>
      </c>
      <c r="Z41" s="10" t="s">
        <v>208</v>
      </c>
      <c r="AA41" s="142">
        <v>6</v>
      </c>
      <c r="AB41" s="142">
        <v>0</v>
      </c>
      <c r="AC41" s="143">
        <v>5570301114907</v>
      </c>
      <c r="AD41" s="2" t="s">
        <v>145</v>
      </c>
      <c r="AE41" s="2" t="s">
        <v>730</v>
      </c>
      <c r="AF41" s="2" t="s">
        <v>694</v>
      </c>
      <c r="AG41" s="144">
        <v>3909900041336</v>
      </c>
      <c r="AH41" s="2" t="s">
        <v>150</v>
      </c>
      <c r="AI41" s="2" t="s">
        <v>731</v>
      </c>
      <c r="AJ41" s="2" t="s">
        <v>729</v>
      </c>
      <c r="AK41" s="144">
        <v>90990211932</v>
      </c>
      <c r="AL41" s="142" t="s">
        <v>732</v>
      </c>
      <c r="AM41" s="142">
        <v>0</v>
      </c>
      <c r="AN41" s="2" t="s">
        <v>697</v>
      </c>
      <c r="AO41" s="2" t="s">
        <v>698</v>
      </c>
      <c r="AP41" s="2" t="s">
        <v>699</v>
      </c>
      <c r="AQ41" s="142">
        <v>90000</v>
      </c>
      <c r="AR41" s="52">
        <f>X41</f>
        <v>239684</v>
      </c>
      <c r="AS41" s="58">
        <f>EDATE(AR41,-543*12)</f>
        <v>41357</v>
      </c>
      <c r="AT41" s="158" t="str">
        <f>DATEDIF(AS41,[1]Sheet1!$K$2,"Y")&amp;"ปี"&amp;DATEDIF(AS41,[1]Sheet1!$K$2,"ym")&amp;"เดือน"&amp;DATEDIF(AS41,[1]Sheet1!$K$2,"md")&amp;"วัน"</f>
        <v>6ปี2เดือน30วัน</v>
      </c>
    </row>
    <row r="42" spans="1:46" ht="18" customHeight="1">
      <c r="A42" s="12">
        <v>30</v>
      </c>
      <c r="B42" s="13">
        <v>2974</v>
      </c>
      <c r="C42" s="13" t="s">
        <v>733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 t="s">
        <v>460</v>
      </c>
      <c r="T42" s="13"/>
      <c r="U42" s="13"/>
      <c r="V42" s="13"/>
      <c r="W42" s="20">
        <v>1649900922875</v>
      </c>
      <c r="X42" s="13"/>
      <c r="Y42" s="15" t="s">
        <v>104</v>
      </c>
      <c r="Z42" s="13" t="s">
        <v>211</v>
      </c>
      <c r="AR42" s="13"/>
      <c r="AT42" s="34"/>
    </row>
    <row r="43" spans="1:46" s="2" customFormat="1" ht="15.95" customHeight="1">
      <c r="A43" s="10">
        <v>9</v>
      </c>
      <c r="B43" s="10">
        <v>2792</v>
      </c>
      <c r="C43" s="11" t="s">
        <v>791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0" t="s">
        <v>460</v>
      </c>
      <c r="T43" s="11" t="s">
        <v>351</v>
      </c>
      <c r="U43" s="11" t="s">
        <v>792</v>
      </c>
      <c r="V43" s="11" t="s">
        <v>793</v>
      </c>
      <c r="W43" s="22">
        <v>1679900931133</v>
      </c>
      <c r="X43" s="23">
        <v>240069</v>
      </c>
      <c r="Y43" s="142" t="s">
        <v>104</v>
      </c>
      <c r="Z43" s="10" t="s">
        <v>206</v>
      </c>
      <c r="AA43" s="142">
        <v>5</v>
      </c>
      <c r="AB43" s="142">
        <v>0</v>
      </c>
      <c r="AC43" s="143">
        <v>5570300106676</v>
      </c>
      <c r="AD43" s="2" t="s">
        <v>145</v>
      </c>
      <c r="AE43" s="2" t="s">
        <v>794</v>
      </c>
      <c r="AF43" s="2" t="s">
        <v>795</v>
      </c>
      <c r="AG43" s="144">
        <v>8570384002502</v>
      </c>
      <c r="AH43" s="2" t="s">
        <v>150</v>
      </c>
      <c r="AI43" s="2" t="s">
        <v>796</v>
      </c>
      <c r="AJ43" s="2" t="s">
        <v>793</v>
      </c>
      <c r="AK43" s="144">
        <v>13050044128</v>
      </c>
      <c r="AL43" s="142">
        <v>19</v>
      </c>
      <c r="AM43" s="142">
        <v>6</v>
      </c>
      <c r="AN43" s="2" t="s">
        <v>797</v>
      </c>
      <c r="AO43" s="2" t="s">
        <v>798</v>
      </c>
      <c r="AP43" s="2" t="s">
        <v>799</v>
      </c>
      <c r="AQ43" s="142">
        <v>12140</v>
      </c>
      <c r="AR43" s="52">
        <f t="shared" ref="AR43" si="8">X43</f>
        <v>240069</v>
      </c>
      <c r="AS43" s="58">
        <f t="shared" ref="AS43" si="9">EDATE(AR43,-543*12)</f>
        <v>41742</v>
      </c>
      <c r="AT43" s="172" t="str">
        <f>DATEDIF(AS43,[1]Sheet1!$K$2,"Y")&amp;"ปี"&amp;DATEDIF(AS43,[1]Sheet1!$K$2,"ym")&amp;"เดือน"&amp;DATEDIF(AS43,[1]Sheet1!$K$2,"md")&amp;"วัน"</f>
        <v>5ปี2เดือน10วัน</v>
      </c>
    </row>
  </sheetData>
  <mergeCells count="21">
    <mergeCell ref="X31:Y31"/>
    <mergeCell ref="X32:Y32"/>
    <mergeCell ref="A3:A5"/>
    <mergeCell ref="B3:B5"/>
    <mergeCell ref="C3:C5"/>
    <mergeCell ref="S3:S4"/>
    <mergeCell ref="X26:Y26"/>
    <mergeCell ref="X27:Y27"/>
    <mergeCell ref="X28:Y28"/>
    <mergeCell ref="X29:Y29"/>
    <mergeCell ref="X30:Y30"/>
    <mergeCell ref="AH5:AJ5"/>
    <mergeCell ref="AL5:AQ5"/>
    <mergeCell ref="X23:Y23"/>
    <mergeCell ref="X24:Y24"/>
    <mergeCell ref="X25:Y25"/>
    <mergeCell ref="A1:S1"/>
    <mergeCell ref="A2:S2"/>
    <mergeCell ref="D3:R3"/>
    <mergeCell ref="AA5:AB5"/>
    <mergeCell ref="AD5:AF5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T50"/>
  <sheetViews>
    <sheetView topLeftCell="A22" zoomScale="124" zoomScaleNormal="124" workbookViewId="0">
      <selection activeCell="M30" sqref="M30"/>
    </sheetView>
  </sheetViews>
  <sheetFormatPr defaultColWidth="9" defaultRowHeight="14.25"/>
  <cols>
    <col min="1" max="1" width="2.75" customWidth="1"/>
    <col min="2" max="2" width="5.875" customWidth="1"/>
    <col min="3" max="3" width="20" customWidth="1"/>
    <col min="4" max="18" width="3.125" customWidth="1"/>
    <col min="19" max="19" width="8.875" customWidth="1"/>
    <col min="20" max="20" width="8.75" customWidth="1"/>
    <col min="21" max="21" width="10.75" customWidth="1"/>
    <col min="22" max="22" width="9.625" customWidth="1"/>
    <col min="23" max="23" width="14.75" customWidth="1"/>
    <col min="24" max="24" width="11.875" customWidth="1"/>
    <col min="25" max="25" width="5.75" customWidth="1"/>
    <col min="26" max="26" width="11" customWidth="1"/>
    <col min="27" max="27" width="13.25" customWidth="1"/>
    <col min="28" max="28" width="11.25" customWidth="1"/>
    <col min="29" max="30" width="8.75" customWidth="1"/>
    <col min="31" max="31" width="13" customWidth="1"/>
    <col min="32" max="34" width="8.75" customWidth="1"/>
    <col min="35" max="35" width="10.75" customWidth="1"/>
    <col min="36" max="36" width="7.125" customWidth="1"/>
    <col min="37" max="37" width="5" customWidth="1"/>
    <col min="38" max="40" width="8.75" customWidth="1"/>
    <col min="41" max="41" width="7" customWidth="1"/>
    <col min="42" max="42" width="8.75" customWidth="1"/>
    <col min="44" max="44" width="13" customWidth="1"/>
    <col min="50" max="50" width="4.125" customWidth="1"/>
    <col min="51" max="72" width="9" hidden="1" customWidth="1"/>
  </cols>
  <sheetData>
    <row r="1" spans="1:46" ht="23.25">
      <c r="A1" s="587" t="s">
        <v>1225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146"/>
      <c r="U1" s="146"/>
      <c r="V1" s="146"/>
      <c r="W1" s="150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46" ht="23.25">
      <c r="A2" s="588" t="s">
        <v>60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146"/>
      <c r="U2" s="146"/>
      <c r="V2" s="146"/>
      <c r="W2" s="150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46" ht="18" customHeight="1">
      <c r="A3" s="589" t="s">
        <v>61</v>
      </c>
      <c r="B3" s="590" t="s">
        <v>62</v>
      </c>
      <c r="C3" s="589" t="s">
        <v>63</v>
      </c>
      <c r="D3" s="591" t="s">
        <v>64</v>
      </c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3"/>
      <c r="S3" s="594" t="s">
        <v>65</v>
      </c>
      <c r="T3" s="15"/>
      <c r="U3" s="15"/>
      <c r="V3" s="15"/>
      <c r="W3" s="16"/>
      <c r="X3" s="147"/>
      <c r="Y3" s="147"/>
      <c r="Z3" s="147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46" ht="72" customHeight="1">
      <c r="A4" s="589"/>
      <c r="B4" s="590"/>
      <c r="C4" s="589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594"/>
      <c r="T4" s="12"/>
      <c r="U4" s="12"/>
      <c r="V4" s="12"/>
      <c r="W4" s="20" t="s">
        <v>70</v>
      </c>
      <c r="X4" s="12" t="s">
        <v>72</v>
      </c>
      <c r="Y4" s="12" t="s">
        <v>71</v>
      </c>
      <c r="Z4" s="36" t="s">
        <v>73</v>
      </c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94" t="s">
        <v>67</v>
      </c>
      <c r="AQ4" s="47" t="s">
        <v>68</v>
      </c>
      <c r="AR4" s="95" t="s">
        <v>69</v>
      </c>
    </row>
    <row r="5" spans="1:46" ht="12.75" customHeight="1">
      <c r="A5" s="589"/>
      <c r="B5" s="590"/>
      <c r="C5" s="589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51"/>
      <c r="U5" s="151"/>
      <c r="V5" s="151"/>
      <c r="W5" s="151"/>
      <c r="X5" s="20"/>
      <c r="Y5" s="12"/>
      <c r="Z5" s="12"/>
      <c r="AA5" s="37" t="s">
        <v>75</v>
      </c>
      <c r="AB5" s="598" t="s">
        <v>76</v>
      </c>
      <c r="AC5" s="598"/>
      <c r="AD5" s="598"/>
      <c r="AE5" s="37" t="s">
        <v>77</v>
      </c>
      <c r="AF5" s="598" t="s">
        <v>78</v>
      </c>
      <c r="AG5" s="598"/>
      <c r="AH5" s="598"/>
      <c r="AI5" s="44" t="s">
        <v>79</v>
      </c>
      <c r="AJ5" s="598" t="s">
        <v>80</v>
      </c>
      <c r="AK5" s="598"/>
      <c r="AL5" s="598"/>
      <c r="AM5" s="598"/>
      <c r="AN5" s="598"/>
      <c r="AO5" s="598"/>
      <c r="AP5" s="155"/>
      <c r="AQ5" s="156">
        <f ca="1">TODAY()</f>
        <v>45817</v>
      </c>
      <c r="AR5" s="157"/>
    </row>
    <row r="6" spans="1:46" s="132" customFormat="1" ht="18" customHeight="1">
      <c r="A6" s="103">
        <v>1</v>
      </c>
      <c r="B6" s="103">
        <v>2735</v>
      </c>
      <c r="C6" s="77" t="s">
        <v>800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103"/>
      <c r="T6" s="77" t="s">
        <v>298</v>
      </c>
      <c r="U6" s="77" t="s">
        <v>801</v>
      </c>
      <c r="V6" s="77" t="s">
        <v>452</v>
      </c>
      <c r="W6" s="463">
        <v>1570301237852</v>
      </c>
      <c r="X6" s="464">
        <v>239377</v>
      </c>
      <c r="Y6" s="103" t="s">
        <v>82</v>
      </c>
      <c r="Z6" s="103" t="s">
        <v>142</v>
      </c>
      <c r="AA6" s="465">
        <v>8570376006707</v>
      </c>
      <c r="AB6" s="132" t="s">
        <v>145</v>
      </c>
      <c r="AC6" s="132" t="s">
        <v>802</v>
      </c>
      <c r="AD6" s="132" t="s">
        <v>452</v>
      </c>
      <c r="AE6" s="466">
        <v>8570384038892</v>
      </c>
      <c r="AF6" s="132" t="s">
        <v>265</v>
      </c>
      <c r="AG6" s="132" t="s">
        <v>803</v>
      </c>
      <c r="AH6" s="132" t="s">
        <v>452</v>
      </c>
      <c r="AI6" s="466">
        <v>57030337221</v>
      </c>
      <c r="AJ6" s="467">
        <v>347</v>
      </c>
      <c r="AK6" s="467">
        <v>7</v>
      </c>
      <c r="AL6" s="132" t="s">
        <v>305</v>
      </c>
      <c r="AM6" s="132" t="s">
        <v>306</v>
      </c>
      <c r="AN6" s="132" t="s">
        <v>307</v>
      </c>
      <c r="AO6" s="467">
        <v>57140</v>
      </c>
      <c r="AP6" s="99">
        <f>X6</f>
        <v>239377</v>
      </c>
      <c r="AQ6" s="468">
        <f>EDATE(AP6,-543*12)</f>
        <v>41051</v>
      </c>
      <c r="AR6" s="469" t="str">
        <f>DATEDIF(AQ6,[1]Sheet1!$K$2,"Y")&amp;"ปี"&amp;DATEDIF(AQ6,[1]Sheet1!$K$2,"ym")&amp;"เดือน"&amp;DATEDIF(AQ6,[1]Sheet1!$K$2,"md")&amp;"วัน"</f>
        <v>7ปี1เดือน1วัน</v>
      </c>
    </row>
    <row r="7" spans="1:46" s="470" customFormat="1" ht="18" customHeight="1">
      <c r="A7" s="103">
        <v>2</v>
      </c>
      <c r="B7" s="103">
        <v>2739</v>
      </c>
      <c r="C7" s="77" t="s">
        <v>805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103"/>
      <c r="T7" s="77" t="s">
        <v>298</v>
      </c>
      <c r="U7" s="77" t="s">
        <v>806</v>
      </c>
      <c r="V7" s="77" t="s">
        <v>712</v>
      </c>
      <c r="W7" s="463">
        <v>1577000011240</v>
      </c>
      <c r="X7" s="464">
        <v>239271</v>
      </c>
      <c r="Y7" s="103" t="s">
        <v>82</v>
      </c>
      <c r="Z7" s="103" t="s">
        <v>142</v>
      </c>
      <c r="AA7" s="465">
        <v>3250401108891</v>
      </c>
      <c r="AB7" s="132" t="s">
        <v>145</v>
      </c>
      <c r="AC7" s="132" t="s">
        <v>713</v>
      </c>
      <c r="AD7" s="132" t="s">
        <v>712</v>
      </c>
      <c r="AE7" s="466">
        <v>8570384004947</v>
      </c>
      <c r="AF7" s="132" t="s">
        <v>150</v>
      </c>
      <c r="AG7" s="132" t="s">
        <v>714</v>
      </c>
      <c r="AH7" s="132" t="s">
        <v>261</v>
      </c>
      <c r="AI7" s="466">
        <v>57030362811</v>
      </c>
      <c r="AJ7" s="467">
        <v>21</v>
      </c>
      <c r="AK7" s="467">
        <v>7</v>
      </c>
      <c r="AL7" s="132" t="s">
        <v>305</v>
      </c>
      <c r="AM7" s="132" t="s">
        <v>306</v>
      </c>
      <c r="AN7" s="132" t="s">
        <v>307</v>
      </c>
      <c r="AO7" s="467">
        <v>57140</v>
      </c>
      <c r="AP7" s="99">
        <f>X7</f>
        <v>239271</v>
      </c>
      <c r="AQ7" s="468">
        <f>EDATE(AP7,-543*12)</f>
        <v>40944</v>
      </c>
      <c r="AR7" s="469" t="str">
        <f>DATEDIF(AQ7,[1]Sheet1!$K$2,"Y")&amp;"ปี"&amp;DATEDIF(AQ7,[1]Sheet1!$K$2,"ym")&amp;"เดือน"&amp;DATEDIF(AQ7,[1]Sheet1!$K$2,"md")&amp;"วัน"</f>
        <v>7ปี4เดือน18วัน</v>
      </c>
    </row>
    <row r="8" spans="1:46" s="472" customFormat="1" ht="18" customHeight="1">
      <c r="A8" s="103">
        <v>3</v>
      </c>
      <c r="B8" s="103">
        <v>2745</v>
      </c>
      <c r="C8" s="77" t="s">
        <v>878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103"/>
      <c r="T8" s="77" t="s">
        <v>298</v>
      </c>
      <c r="U8" s="77" t="s">
        <v>879</v>
      </c>
      <c r="V8" s="77" t="s">
        <v>880</v>
      </c>
      <c r="W8" s="463">
        <v>1509966928441</v>
      </c>
      <c r="X8" s="464">
        <v>239473</v>
      </c>
      <c r="Y8" s="103" t="s">
        <v>82</v>
      </c>
      <c r="Z8" s="471" t="s">
        <v>142</v>
      </c>
      <c r="AA8" s="467">
        <v>7</v>
      </c>
      <c r="AB8" s="467">
        <v>0</v>
      </c>
      <c r="AC8" s="465">
        <v>1102700356133</v>
      </c>
      <c r="AD8" s="132" t="s">
        <v>145</v>
      </c>
      <c r="AE8" s="132" t="s">
        <v>881</v>
      </c>
      <c r="AF8" s="132" t="s">
        <v>880</v>
      </c>
      <c r="AG8" s="466">
        <v>1520500106774</v>
      </c>
      <c r="AH8" s="132" t="s">
        <v>150</v>
      </c>
      <c r="AI8" s="132" t="s">
        <v>809</v>
      </c>
      <c r="AJ8" s="132" t="s">
        <v>175</v>
      </c>
      <c r="AK8" s="466">
        <v>10100946011</v>
      </c>
      <c r="AL8" s="467" t="s">
        <v>882</v>
      </c>
      <c r="AM8" s="467">
        <v>4</v>
      </c>
      <c r="AN8" s="132" t="s">
        <v>883</v>
      </c>
      <c r="AO8" s="132" t="s">
        <v>884</v>
      </c>
      <c r="AP8" s="132" t="s">
        <v>885</v>
      </c>
      <c r="AQ8" s="467">
        <v>10510</v>
      </c>
      <c r="AR8" s="99">
        <f>X8</f>
        <v>239473</v>
      </c>
      <c r="AS8" s="468">
        <f>EDATE(AR8,-543*12)</f>
        <v>41147</v>
      </c>
      <c r="AT8" s="469" t="str">
        <f>DATEDIF(AS8,[1]Sheet1!$K$2,"Y")&amp;"ปี"&amp;DATEDIF(AS8,[1]Sheet1!$K$2,"ym")&amp;"เดือน"&amp;DATEDIF(AS8,[1]Sheet1!$K$2,"md")&amp;"วัน"</f>
        <v>6ปี9เดือน28วัน</v>
      </c>
    </row>
    <row r="9" spans="1:46" s="470" customFormat="1" ht="18" customHeight="1">
      <c r="A9" s="514">
        <v>4</v>
      </c>
      <c r="B9" s="103">
        <v>2760</v>
      </c>
      <c r="C9" s="77" t="s">
        <v>807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103"/>
      <c r="T9" s="77" t="s">
        <v>298</v>
      </c>
      <c r="U9" s="77" t="s">
        <v>750</v>
      </c>
      <c r="V9" s="77" t="s">
        <v>192</v>
      </c>
      <c r="W9" s="463">
        <v>1577000013765</v>
      </c>
      <c r="X9" s="464">
        <v>239517</v>
      </c>
      <c r="Y9" s="103" t="s">
        <v>82</v>
      </c>
      <c r="Z9" s="103" t="s">
        <v>206</v>
      </c>
      <c r="AA9" s="465">
        <v>5570301132841</v>
      </c>
      <c r="AB9" s="132" t="s">
        <v>145</v>
      </c>
      <c r="AC9" s="132" t="s">
        <v>808</v>
      </c>
      <c r="AD9" s="132" t="s">
        <v>192</v>
      </c>
      <c r="AE9" s="466">
        <v>1570300151261</v>
      </c>
      <c r="AF9" s="132" t="s">
        <v>150</v>
      </c>
      <c r="AG9" s="132" t="s">
        <v>809</v>
      </c>
      <c r="AH9" s="132" t="s">
        <v>544</v>
      </c>
      <c r="AI9" s="466">
        <v>57030155378</v>
      </c>
      <c r="AJ9" s="467">
        <v>58</v>
      </c>
      <c r="AK9" s="467">
        <v>9</v>
      </c>
      <c r="AL9" s="132" t="s">
        <v>305</v>
      </c>
      <c r="AM9" s="132" t="s">
        <v>306</v>
      </c>
      <c r="AN9" s="132" t="s">
        <v>307</v>
      </c>
      <c r="AO9" s="467">
        <v>57140</v>
      </c>
      <c r="AP9" s="99">
        <f>X9</f>
        <v>239517</v>
      </c>
      <c r="AQ9" s="468">
        <f>EDATE(AP9,-543*12)</f>
        <v>41191</v>
      </c>
      <c r="AR9" s="469" t="str">
        <f>DATEDIF(AQ9,[1]Sheet1!$K$2,"Y")&amp;"ปี"&amp;DATEDIF(AQ9,[1]Sheet1!$K$2,"ym")&amp;"เดือน"&amp;DATEDIF(AQ9,[1]Sheet1!$K$2,"md")&amp;"วัน"</f>
        <v>6ปี8เดือน14วัน</v>
      </c>
    </row>
    <row r="10" spans="1:46" s="470" customFormat="1" ht="18" customHeight="1">
      <c r="A10" s="514">
        <v>5</v>
      </c>
      <c r="B10" s="103">
        <v>2761</v>
      </c>
      <c r="C10" s="77" t="s">
        <v>810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103"/>
      <c r="T10" s="77" t="s">
        <v>298</v>
      </c>
      <c r="U10" s="77" t="s">
        <v>811</v>
      </c>
      <c r="V10" s="77" t="s">
        <v>694</v>
      </c>
      <c r="W10" s="463">
        <v>577000000321</v>
      </c>
      <c r="X10" s="464">
        <v>239598</v>
      </c>
      <c r="Y10" s="103" t="s">
        <v>82</v>
      </c>
      <c r="Z10" s="103" t="s">
        <v>208</v>
      </c>
      <c r="AA10" s="465">
        <v>570389005636</v>
      </c>
      <c r="AB10" s="132" t="s">
        <v>145</v>
      </c>
      <c r="AC10" s="132" t="s">
        <v>812</v>
      </c>
      <c r="AD10" s="132" t="s">
        <v>694</v>
      </c>
      <c r="AE10" s="466">
        <v>570389005652</v>
      </c>
      <c r="AF10" s="132" t="s">
        <v>150</v>
      </c>
      <c r="AG10" s="132" t="s">
        <v>813</v>
      </c>
      <c r="AH10" s="132" t="s">
        <v>814</v>
      </c>
      <c r="AI10" s="466">
        <v>0</v>
      </c>
      <c r="AJ10" s="467" t="s">
        <v>815</v>
      </c>
      <c r="AK10" s="467">
        <v>4</v>
      </c>
      <c r="AL10" s="132" t="s">
        <v>305</v>
      </c>
      <c r="AM10" s="132" t="s">
        <v>306</v>
      </c>
      <c r="AN10" s="132" t="s">
        <v>307</v>
      </c>
      <c r="AO10" s="467">
        <v>57140</v>
      </c>
      <c r="AP10" s="99">
        <f>X10</f>
        <v>239598</v>
      </c>
      <c r="AQ10" s="468">
        <f>EDATE(AP10,-543*12)</f>
        <v>41272</v>
      </c>
      <c r="AR10" s="469" t="str">
        <f>DATEDIF(AQ10,[1]Sheet1!$K$2,"Y")&amp;"ปี"&amp;DATEDIF(AQ10,[1]Sheet1!$K$2,"ym")&amp;"เดือน"&amp;DATEDIF(AQ10,[1]Sheet1!$K$2,"md")&amp;"วัน"</f>
        <v>6ปี5เดือน25วัน</v>
      </c>
    </row>
    <row r="11" spans="1:46" s="472" customFormat="1" ht="18" customHeight="1">
      <c r="A11" s="514">
        <v>6</v>
      </c>
      <c r="B11" s="103">
        <v>2767</v>
      </c>
      <c r="C11" s="77" t="s">
        <v>891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103"/>
      <c r="T11" s="77" t="s">
        <v>298</v>
      </c>
      <c r="U11" s="77" t="s">
        <v>892</v>
      </c>
      <c r="V11" s="77" t="s">
        <v>164</v>
      </c>
      <c r="W11" s="463">
        <v>1577000010901</v>
      </c>
      <c r="X11" s="464">
        <v>239247</v>
      </c>
      <c r="Y11" s="103" t="s">
        <v>82</v>
      </c>
      <c r="Z11" s="471" t="s">
        <v>142</v>
      </c>
      <c r="AA11" s="467">
        <v>7</v>
      </c>
      <c r="AB11" s="467">
        <v>0</v>
      </c>
      <c r="AC11" s="465">
        <v>8570376009102</v>
      </c>
      <c r="AD11" s="132" t="s">
        <v>145</v>
      </c>
      <c r="AE11" s="132" t="s">
        <v>893</v>
      </c>
      <c r="AF11" s="132" t="s">
        <v>164</v>
      </c>
      <c r="AG11" s="466" t="s">
        <v>515</v>
      </c>
      <c r="AH11" s="132" t="s">
        <v>265</v>
      </c>
      <c r="AI11" s="132" t="s">
        <v>368</v>
      </c>
      <c r="AJ11" s="132" t="s">
        <v>164</v>
      </c>
      <c r="AK11" s="466">
        <v>57039005450</v>
      </c>
      <c r="AL11" s="467" t="s">
        <v>894</v>
      </c>
      <c r="AM11" s="467">
        <v>7</v>
      </c>
      <c r="AN11" s="132" t="s">
        <v>305</v>
      </c>
      <c r="AO11" s="132" t="s">
        <v>306</v>
      </c>
      <c r="AP11" s="132" t="s">
        <v>307</v>
      </c>
      <c r="AQ11" s="467">
        <v>57140</v>
      </c>
      <c r="AR11" s="99">
        <f>X11</f>
        <v>239247</v>
      </c>
      <c r="AS11" s="468">
        <f>EDATE(AR11,-543*12)</f>
        <v>40920</v>
      </c>
      <c r="AT11" s="469" t="str">
        <f>DATEDIF(AS11,[1]Sheet1!$K$2,"Y")&amp;"ปี"&amp;DATEDIF(AS11,[1]Sheet1!$K$2,"ym")&amp;"เดือน"&amp;DATEDIF(AS11,[1]Sheet1!$K$2,"md")&amp;"วัน"</f>
        <v>7ปี5เดือน11วัน</v>
      </c>
    </row>
    <row r="12" spans="1:46" s="470" customFormat="1" ht="18" customHeight="1">
      <c r="A12" s="534">
        <v>7</v>
      </c>
      <c r="B12" s="103">
        <v>2768</v>
      </c>
      <c r="C12" s="77" t="s">
        <v>818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103"/>
      <c r="T12" s="77" t="s">
        <v>298</v>
      </c>
      <c r="U12" s="77" t="s">
        <v>819</v>
      </c>
      <c r="V12" s="77" t="s">
        <v>366</v>
      </c>
      <c r="W12" s="463">
        <v>1577000015881</v>
      </c>
      <c r="X12" s="464">
        <v>239699</v>
      </c>
      <c r="Y12" s="103" t="s">
        <v>82</v>
      </c>
      <c r="Z12" s="103" t="s">
        <v>142</v>
      </c>
      <c r="AA12" s="465">
        <v>5570300107761</v>
      </c>
      <c r="AB12" s="132" t="s">
        <v>145</v>
      </c>
      <c r="AC12" s="132" t="s">
        <v>291</v>
      </c>
      <c r="AD12" s="132" t="s">
        <v>366</v>
      </c>
      <c r="AE12" s="466" t="s">
        <v>515</v>
      </c>
      <c r="AF12" s="132" t="s">
        <v>265</v>
      </c>
      <c r="AG12" s="132" t="s">
        <v>820</v>
      </c>
      <c r="AH12" s="132" t="s">
        <v>366</v>
      </c>
      <c r="AI12" s="466">
        <v>57030363507</v>
      </c>
      <c r="AJ12" s="467">
        <v>80</v>
      </c>
      <c r="AK12" s="467">
        <v>7</v>
      </c>
      <c r="AL12" s="132" t="s">
        <v>305</v>
      </c>
      <c r="AM12" s="132" t="s">
        <v>306</v>
      </c>
      <c r="AN12" s="132" t="s">
        <v>307</v>
      </c>
      <c r="AO12" s="467">
        <v>57140</v>
      </c>
      <c r="AP12" s="99">
        <f>X12</f>
        <v>239699</v>
      </c>
      <c r="AQ12" s="468">
        <f>EDATE(AP12,-543*12)</f>
        <v>41372</v>
      </c>
      <c r="AR12" s="469" t="str">
        <f>DATEDIF(AQ12,[1]Sheet1!$K$2,"Y")&amp;"ปี"&amp;DATEDIF(AQ12,[1]Sheet1!$K$2,"ym")&amp;"เดือน"&amp;DATEDIF(AQ12,[1]Sheet1!$K$2,"md")&amp;"วัน"</f>
        <v>6ปี2เดือน15วัน</v>
      </c>
    </row>
    <row r="13" spans="1:46" s="470" customFormat="1" ht="18" customHeight="1">
      <c r="A13" s="534">
        <v>8</v>
      </c>
      <c r="B13" s="103">
        <v>3120</v>
      </c>
      <c r="C13" s="77" t="s">
        <v>822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103"/>
      <c r="T13" s="77" t="s">
        <v>298</v>
      </c>
      <c r="U13" s="77" t="s">
        <v>823</v>
      </c>
      <c r="V13" s="77" t="s">
        <v>632</v>
      </c>
      <c r="W13" s="463">
        <v>1579901539769</v>
      </c>
      <c r="X13" s="464"/>
      <c r="Y13" s="103" t="s">
        <v>82</v>
      </c>
      <c r="Z13" s="103"/>
      <c r="AA13" s="465"/>
      <c r="AB13" s="132"/>
      <c r="AC13" s="132"/>
      <c r="AD13" s="132"/>
      <c r="AE13" s="466"/>
      <c r="AF13" s="132"/>
      <c r="AG13" s="132"/>
      <c r="AH13" s="132"/>
      <c r="AI13" s="466"/>
      <c r="AJ13" s="467"/>
      <c r="AK13" s="467"/>
      <c r="AL13" s="132"/>
      <c r="AM13" s="132"/>
      <c r="AN13" s="132"/>
      <c r="AO13" s="467"/>
      <c r="AP13" s="99"/>
      <c r="AQ13" s="468"/>
      <c r="AR13" s="469"/>
    </row>
    <row r="14" spans="1:46" s="470" customFormat="1" ht="18" customHeight="1">
      <c r="A14" s="534">
        <v>9</v>
      </c>
      <c r="B14" s="103">
        <v>3444</v>
      </c>
      <c r="C14" s="454" t="s">
        <v>1289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103"/>
      <c r="T14" s="77" t="s">
        <v>298</v>
      </c>
      <c r="U14" s="77" t="s">
        <v>1276</v>
      </c>
      <c r="V14" s="77" t="s">
        <v>1277</v>
      </c>
      <c r="W14" s="463">
        <v>1577000014915</v>
      </c>
      <c r="X14" s="464">
        <v>239603</v>
      </c>
      <c r="Y14" s="103" t="s">
        <v>82</v>
      </c>
      <c r="Z14" s="103"/>
      <c r="AA14" s="465"/>
      <c r="AB14" s="132"/>
      <c r="AC14" s="132"/>
      <c r="AD14" s="132"/>
      <c r="AE14" s="466"/>
      <c r="AF14" s="132"/>
      <c r="AG14" s="132"/>
      <c r="AH14" s="132"/>
      <c r="AI14" s="466"/>
      <c r="AJ14" s="467"/>
      <c r="AK14" s="467"/>
      <c r="AL14" s="132"/>
      <c r="AM14" s="132"/>
      <c r="AN14" s="132"/>
      <c r="AO14" s="467"/>
      <c r="AP14" s="99"/>
      <c r="AQ14" s="468"/>
      <c r="AR14" s="469"/>
    </row>
    <row r="15" spans="1:46" s="470" customFormat="1" ht="18" customHeight="1">
      <c r="A15" s="534">
        <v>10</v>
      </c>
      <c r="B15" s="103">
        <v>3473</v>
      </c>
      <c r="C15" s="454" t="s">
        <v>1325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103"/>
      <c r="T15" s="77" t="s">
        <v>145</v>
      </c>
      <c r="U15" s="77" t="s">
        <v>1327</v>
      </c>
      <c r="V15" s="77" t="s">
        <v>1328</v>
      </c>
      <c r="W15" s="463" t="s">
        <v>1326</v>
      </c>
      <c r="X15" s="464">
        <v>238191</v>
      </c>
      <c r="Y15" s="103" t="s">
        <v>82</v>
      </c>
      <c r="Z15" s="471" t="s">
        <v>212</v>
      </c>
      <c r="AA15" s="465"/>
      <c r="AB15" s="132"/>
      <c r="AC15" s="132"/>
      <c r="AD15" s="132"/>
      <c r="AE15" s="466"/>
      <c r="AF15" s="132"/>
      <c r="AG15" s="132"/>
      <c r="AH15" s="132"/>
      <c r="AI15" s="466"/>
      <c r="AJ15" s="467"/>
      <c r="AK15" s="467"/>
      <c r="AL15" s="132"/>
      <c r="AM15" s="132"/>
      <c r="AN15" s="132"/>
      <c r="AO15" s="467"/>
      <c r="AP15" s="99"/>
      <c r="AQ15" s="468"/>
      <c r="AR15" s="469"/>
    </row>
    <row r="16" spans="1:46" s="470" customFormat="1" ht="18" customHeight="1">
      <c r="A16" s="534">
        <v>11</v>
      </c>
      <c r="B16" s="514">
        <v>3476</v>
      </c>
      <c r="C16" s="454" t="s">
        <v>1346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514"/>
      <c r="T16" s="77" t="s">
        <v>298</v>
      </c>
      <c r="U16" s="77" t="s">
        <v>1347</v>
      </c>
      <c r="V16" s="77" t="s">
        <v>1348</v>
      </c>
      <c r="W16" s="463">
        <v>1577000010499</v>
      </c>
      <c r="X16" s="464">
        <v>239215</v>
      </c>
      <c r="Y16" s="514" t="s">
        <v>82</v>
      </c>
      <c r="Z16" s="471" t="s">
        <v>475</v>
      </c>
      <c r="AA16" s="465"/>
      <c r="AB16" s="132"/>
      <c r="AC16" s="132"/>
      <c r="AD16" s="132"/>
      <c r="AE16" s="466"/>
      <c r="AF16" s="132"/>
      <c r="AG16" s="132"/>
      <c r="AH16" s="132"/>
      <c r="AI16" s="466"/>
      <c r="AJ16" s="467"/>
      <c r="AK16" s="467"/>
      <c r="AL16" s="132"/>
      <c r="AM16" s="132"/>
      <c r="AN16" s="132"/>
      <c r="AO16" s="467"/>
      <c r="AP16" s="99"/>
      <c r="AQ16" s="468"/>
      <c r="AR16" s="469"/>
    </row>
    <row r="17" spans="1:46" s="470" customFormat="1" ht="18" customHeight="1">
      <c r="A17" s="534">
        <v>12</v>
      </c>
      <c r="B17" s="514">
        <v>3477</v>
      </c>
      <c r="C17" s="454" t="s">
        <v>1349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514"/>
      <c r="T17" s="77" t="s">
        <v>298</v>
      </c>
      <c r="U17" s="77" t="s">
        <v>1350</v>
      </c>
      <c r="V17" s="77" t="s">
        <v>1280</v>
      </c>
      <c r="W17" s="463">
        <v>1577000009946</v>
      </c>
      <c r="X17" s="464">
        <v>239169</v>
      </c>
      <c r="Y17" s="514" t="s">
        <v>82</v>
      </c>
      <c r="Z17" s="471" t="s">
        <v>213</v>
      </c>
      <c r="AA17" s="465"/>
      <c r="AB17" s="132"/>
      <c r="AC17" s="132"/>
      <c r="AD17" s="132"/>
      <c r="AE17" s="466"/>
      <c r="AF17" s="132"/>
      <c r="AG17" s="132"/>
      <c r="AH17" s="132"/>
      <c r="AI17" s="466"/>
      <c r="AJ17" s="467"/>
      <c r="AK17" s="467"/>
      <c r="AL17" s="132"/>
      <c r="AM17" s="132"/>
      <c r="AN17" s="132"/>
      <c r="AO17" s="467"/>
      <c r="AP17" s="99"/>
      <c r="AQ17" s="468"/>
      <c r="AR17" s="469"/>
    </row>
    <row r="18" spans="1:46" s="470" customFormat="1" ht="18" customHeight="1">
      <c r="A18" s="534">
        <v>13</v>
      </c>
      <c r="B18" s="534">
        <v>2766</v>
      </c>
      <c r="C18" s="454" t="s">
        <v>1357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534"/>
      <c r="T18" s="77" t="s">
        <v>298</v>
      </c>
      <c r="U18" s="77" t="s">
        <v>1358</v>
      </c>
      <c r="V18" s="77" t="s">
        <v>1359</v>
      </c>
      <c r="W18" s="463">
        <v>15779000012238</v>
      </c>
      <c r="X18" s="464">
        <v>239370</v>
      </c>
      <c r="Y18" s="534" t="s">
        <v>82</v>
      </c>
      <c r="Z18" s="471"/>
      <c r="AA18" s="465"/>
      <c r="AB18" s="132"/>
      <c r="AC18" s="132"/>
      <c r="AD18" s="132"/>
      <c r="AE18" s="466"/>
      <c r="AF18" s="132"/>
      <c r="AG18" s="132"/>
      <c r="AH18" s="132"/>
      <c r="AI18" s="466"/>
      <c r="AJ18" s="467"/>
      <c r="AK18" s="467"/>
      <c r="AL18" s="132"/>
      <c r="AM18" s="132"/>
      <c r="AN18" s="132"/>
      <c r="AO18" s="467"/>
      <c r="AP18" s="99"/>
      <c r="AQ18" s="468"/>
      <c r="AR18" s="469"/>
    </row>
    <row r="19" spans="1:46" s="470" customFormat="1" ht="18" customHeight="1">
      <c r="A19" s="534">
        <v>14</v>
      </c>
      <c r="B19" s="103">
        <v>2753</v>
      </c>
      <c r="C19" s="77" t="s">
        <v>830</v>
      </c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103"/>
      <c r="T19" s="77" t="s">
        <v>351</v>
      </c>
      <c r="U19" s="77" t="s">
        <v>831</v>
      </c>
      <c r="V19" s="77" t="s">
        <v>303</v>
      </c>
      <c r="W19" s="463">
        <v>1577900045299</v>
      </c>
      <c r="X19" s="464">
        <v>239450</v>
      </c>
      <c r="Y19" s="103" t="s">
        <v>104</v>
      </c>
      <c r="Z19" s="471" t="s">
        <v>206</v>
      </c>
      <c r="AA19" s="465">
        <v>5630700115752</v>
      </c>
      <c r="AB19" s="132" t="s">
        <v>145</v>
      </c>
      <c r="AC19" s="132" t="s">
        <v>832</v>
      </c>
      <c r="AD19" s="132" t="s">
        <v>303</v>
      </c>
      <c r="AE19" s="466">
        <v>5570300100333</v>
      </c>
      <c r="AF19" s="132" t="s">
        <v>150</v>
      </c>
      <c r="AG19" s="132" t="s">
        <v>833</v>
      </c>
      <c r="AH19" s="132" t="s">
        <v>147</v>
      </c>
      <c r="AI19" s="466">
        <v>57120112104</v>
      </c>
      <c r="AJ19" s="467">
        <v>15</v>
      </c>
      <c r="AK19" s="467">
        <v>17</v>
      </c>
      <c r="AL19" s="132" t="s">
        <v>834</v>
      </c>
      <c r="AM19" s="132" t="s">
        <v>835</v>
      </c>
      <c r="AN19" s="132" t="s">
        <v>307</v>
      </c>
      <c r="AO19" s="467">
        <v>57290</v>
      </c>
      <c r="AP19" s="99">
        <f>X19</f>
        <v>239450</v>
      </c>
      <c r="AQ19" s="468">
        <f>EDATE(AP19,-543*12)</f>
        <v>41124</v>
      </c>
      <c r="AR19" s="469" t="str">
        <f>DATEDIF(AQ19,[1]Sheet1!$K$2,"Y")&amp;"ปี"&amp;DATEDIF(AQ19,[1]Sheet1!$K$2,"ym")&amp;"เดือน"&amp;DATEDIF(AQ19,[1]Sheet1!$K$2,"md")&amp;"วัน"</f>
        <v>6ปี10เดือน20วัน</v>
      </c>
    </row>
    <row r="20" spans="1:46" s="470" customFormat="1" ht="18" customHeight="1">
      <c r="A20" s="534">
        <v>15</v>
      </c>
      <c r="B20" s="103">
        <v>2756</v>
      </c>
      <c r="C20" s="77" t="s">
        <v>838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103"/>
      <c r="T20" s="77" t="s">
        <v>351</v>
      </c>
      <c r="U20" s="77" t="s">
        <v>839</v>
      </c>
      <c r="V20" s="77" t="s">
        <v>147</v>
      </c>
      <c r="W20" s="463">
        <v>1577000015393</v>
      </c>
      <c r="X20" s="464">
        <v>239651</v>
      </c>
      <c r="Y20" s="103" t="s">
        <v>104</v>
      </c>
      <c r="Z20" s="471" t="s">
        <v>206</v>
      </c>
      <c r="AA20" s="465">
        <v>5570300096948</v>
      </c>
      <c r="AB20" s="132" t="s">
        <v>145</v>
      </c>
      <c r="AC20" s="132" t="s">
        <v>319</v>
      </c>
      <c r="AD20" s="132" t="s">
        <v>147</v>
      </c>
      <c r="AE20" s="466">
        <v>1571200037425</v>
      </c>
      <c r="AF20" s="132" t="s">
        <v>150</v>
      </c>
      <c r="AG20" s="132" t="s">
        <v>612</v>
      </c>
      <c r="AH20" s="132" t="s">
        <v>840</v>
      </c>
      <c r="AI20" s="466">
        <v>57030244737</v>
      </c>
      <c r="AJ20" s="467">
        <v>283</v>
      </c>
      <c r="AK20" s="467">
        <v>9</v>
      </c>
      <c r="AL20" s="132" t="s">
        <v>305</v>
      </c>
      <c r="AM20" s="132" t="s">
        <v>306</v>
      </c>
      <c r="AN20" s="132" t="s">
        <v>307</v>
      </c>
      <c r="AO20" s="467">
        <v>57140</v>
      </c>
      <c r="AP20" s="99">
        <f>X20</f>
        <v>239651</v>
      </c>
      <c r="AQ20" s="468">
        <f>EDATE(AP20,-543*12)</f>
        <v>41325</v>
      </c>
      <c r="AR20" s="469" t="str">
        <f>DATEDIF(AQ20,[1]Sheet1!$K$2,"Y")&amp;"ปี"&amp;DATEDIF(AQ20,[1]Sheet1!$K$2,"ym")&amp;"เดือน"&amp;DATEDIF(AQ20,[1]Sheet1!$K$2,"md")&amp;"วัน"</f>
        <v>6ปี4เดือน3วัน</v>
      </c>
    </row>
    <row r="21" spans="1:46" s="472" customFormat="1" ht="18" customHeight="1">
      <c r="A21" s="534">
        <v>16</v>
      </c>
      <c r="B21" s="103">
        <v>2757</v>
      </c>
      <c r="C21" s="77" t="s">
        <v>913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103"/>
      <c r="T21" s="77" t="s">
        <v>351</v>
      </c>
      <c r="U21" s="77" t="s">
        <v>914</v>
      </c>
      <c r="V21" s="77" t="s">
        <v>245</v>
      </c>
      <c r="W21" s="463">
        <v>1577000013757</v>
      </c>
      <c r="X21" s="464">
        <v>239515</v>
      </c>
      <c r="Y21" s="103" t="s">
        <v>104</v>
      </c>
      <c r="Z21" s="471" t="s">
        <v>142</v>
      </c>
      <c r="AA21" s="467">
        <v>7</v>
      </c>
      <c r="AB21" s="467">
        <v>0</v>
      </c>
      <c r="AC21" s="465">
        <v>5570300098665</v>
      </c>
      <c r="AD21" s="132" t="s">
        <v>145</v>
      </c>
      <c r="AE21" s="132" t="s">
        <v>915</v>
      </c>
      <c r="AF21" s="132" t="s">
        <v>245</v>
      </c>
      <c r="AG21" s="466">
        <v>570389005865</v>
      </c>
      <c r="AH21" s="132" t="s">
        <v>265</v>
      </c>
      <c r="AI21" s="132" t="s">
        <v>916</v>
      </c>
      <c r="AJ21" s="132" t="s">
        <v>245</v>
      </c>
      <c r="AK21" s="466">
        <v>57030360753</v>
      </c>
      <c r="AL21" s="467">
        <v>2</v>
      </c>
      <c r="AM21" s="467">
        <v>7</v>
      </c>
      <c r="AN21" s="132" t="s">
        <v>305</v>
      </c>
      <c r="AO21" s="132" t="s">
        <v>306</v>
      </c>
      <c r="AP21" s="132" t="s">
        <v>307</v>
      </c>
      <c r="AQ21" s="467">
        <v>57140</v>
      </c>
      <c r="AR21" s="99">
        <f>X21</f>
        <v>239515</v>
      </c>
      <c r="AS21" s="468">
        <f>EDATE(AR21,-543*12)</f>
        <v>41189</v>
      </c>
      <c r="AT21" s="469" t="str">
        <f>DATEDIF(AS21,[1]Sheet1!$K$2,"Y")&amp;"ปี"&amp;DATEDIF(AS21,[1]Sheet1!$K$2,"ym")&amp;"เดือน"&amp;DATEDIF(AS21,[1]Sheet1!$K$2,"md")&amp;"วัน"</f>
        <v>6ปี8เดือน16วัน</v>
      </c>
    </row>
    <row r="22" spans="1:46" s="472" customFormat="1" ht="18" customHeight="1">
      <c r="A22" s="534">
        <v>17</v>
      </c>
      <c r="B22" s="103">
        <v>2758</v>
      </c>
      <c r="C22" s="77" t="s">
        <v>917</v>
      </c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103"/>
      <c r="T22" s="77" t="s">
        <v>351</v>
      </c>
      <c r="U22" s="77" t="s">
        <v>918</v>
      </c>
      <c r="V22" s="77" t="s">
        <v>567</v>
      </c>
      <c r="W22" s="463">
        <v>1577000013536</v>
      </c>
      <c r="X22" s="464">
        <v>239494</v>
      </c>
      <c r="Y22" s="103" t="s">
        <v>104</v>
      </c>
      <c r="Z22" s="471" t="s">
        <v>211</v>
      </c>
      <c r="AA22" s="467">
        <v>7</v>
      </c>
      <c r="AB22" s="467">
        <v>0</v>
      </c>
      <c r="AC22" s="465">
        <v>1310700209901</v>
      </c>
      <c r="AD22" s="132" t="s">
        <v>145</v>
      </c>
      <c r="AE22" s="132" t="s">
        <v>568</v>
      </c>
      <c r="AF22" s="132" t="s">
        <v>567</v>
      </c>
      <c r="AG22" s="466">
        <v>8570376005077</v>
      </c>
      <c r="AH22" s="132" t="s">
        <v>150</v>
      </c>
      <c r="AI22" s="132" t="s">
        <v>569</v>
      </c>
      <c r="AJ22" s="132" t="s">
        <v>919</v>
      </c>
      <c r="AK22" s="466">
        <v>57039017458</v>
      </c>
      <c r="AL22" s="467" t="s">
        <v>432</v>
      </c>
      <c r="AM22" s="467">
        <v>5</v>
      </c>
      <c r="AN22" s="132" t="s">
        <v>305</v>
      </c>
      <c r="AO22" s="132" t="s">
        <v>306</v>
      </c>
      <c r="AP22" s="132" t="s">
        <v>307</v>
      </c>
      <c r="AQ22" s="467">
        <v>57140</v>
      </c>
      <c r="AR22" s="99">
        <f>X22</f>
        <v>239494</v>
      </c>
      <c r="AS22" s="468">
        <f>EDATE(AR22,-543*12)</f>
        <v>41168</v>
      </c>
      <c r="AT22" s="469" t="str">
        <f>DATEDIF(AS22,[1]Sheet1!$K$2,"Y")&amp;"ปี"&amp;DATEDIF(AS22,[1]Sheet1!$K$2,"ym")&amp;"เดือน"&amp;DATEDIF(AS22,[1]Sheet1!$K$2,"md")&amp;"วัน"</f>
        <v>6ปี9เดือน7วัน</v>
      </c>
    </row>
    <row r="23" spans="1:46" s="135" customFormat="1" ht="18" customHeight="1">
      <c r="A23" s="534">
        <v>18</v>
      </c>
      <c r="B23" s="12">
        <v>2773</v>
      </c>
      <c r="C23" s="13" t="s">
        <v>922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2"/>
      <c r="T23" s="13" t="s">
        <v>351</v>
      </c>
      <c r="U23" s="13" t="s">
        <v>721</v>
      </c>
      <c r="V23" s="13" t="s">
        <v>245</v>
      </c>
      <c r="W23" s="20">
        <v>1577000013790</v>
      </c>
      <c r="X23" s="24">
        <v>239518</v>
      </c>
      <c r="Y23" s="12" t="s">
        <v>104</v>
      </c>
      <c r="Z23" s="136" t="s">
        <v>142</v>
      </c>
      <c r="AA23" s="15">
        <v>7</v>
      </c>
      <c r="AB23" s="15">
        <v>0</v>
      </c>
      <c r="AC23" s="41">
        <v>2570300029243</v>
      </c>
      <c r="AD23" s="16" t="s">
        <v>145</v>
      </c>
      <c r="AE23" s="16" t="s">
        <v>776</v>
      </c>
      <c r="AF23" s="16" t="s">
        <v>245</v>
      </c>
      <c r="AG23" s="45" t="s">
        <v>515</v>
      </c>
      <c r="AH23" s="16" t="s">
        <v>265</v>
      </c>
      <c r="AI23" s="16" t="s">
        <v>777</v>
      </c>
      <c r="AJ23" s="16" t="s">
        <v>245</v>
      </c>
      <c r="AK23" s="45">
        <v>57030363159</v>
      </c>
      <c r="AL23" s="15">
        <v>76</v>
      </c>
      <c r="AM23" s="15">
        <v>7</v>
      </c>
      <c r="AN23" s="16" t="s">
        <v>305</v>
      </c>
      <c r="AO23" s="16" t="s">
        <v>306</v>
      </c>
      <c r="AP23" s="16" t="s">
        <v>307</v>
      </c>
      <c r="AQ23" s="15">
        <v>57140</v>
      </c>
      <c r="AR23" s="55">
        <f>X23</f>
        <v>239518</v>
      </c>
      <c r="AS23" s="59">
        <f>EDATE(AR23,-543*12)</f>
        <v>41192</v>
      </c>
      <c r="AT23" s="101" t="str">
        <f>DATEDIF(AS23,[1]Sheet1!$K$2,"Y")&amp;"ปี"&amp;DATEDIF(AS23,[1]Sheet1!$K$2,"ym")&amp;"เดือน"&amp;DATEDIF(AS23,[1]Sheet1!$K$2,"md")&amp;"วัน"</f>
        <v>6ปี8เดือน13วัน</v>
      </c>
    </row>
    <row r="24" spans="1:46" s="135" customFormat="1" ht="18" customHeight="1">
      <c r="A24" s="534">
        <v>19</v>
      </c>
      <c r="B24" s="12">
        <v>2779</v>
      </c>
      <c r="C24" s="13" t="s">
        <v>929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2"/>
      <c r="T24" s="13" t="s">
        <v>351</v>
      </c>
      <c r="U24" s="13" t="s">
        <v>930</v>
      </c>
      <c r="V24" s="13" t="s">
        <v>164</v>
      </c>
      <c r="W24" s="20">
        <v>1577000015130</v>
      </c>
      <c r="X24" s="24">
        <v>239624</v>
      </c>
      <c r="Y24" s="12" t="s">
        <v>104</v>
      </c>
      <c r="Z24" s="136" t="s">
        <v>142</v>
      </c>
      <c r="AA24" s="15">
        <v>6</v>
      </c>
      <c r="AB24" s="15">
        <v>0</v>
      </c>
      <c r="AC24" s="41">
        <v>570389006063</v>
      </c>
      <c r="AD24" s="16" t="s">
        <v>298</v>
      </c>
      <c r="AE24" s="16" t="s">
        <v>931</v>
      </c>
      <c r="AF24" s="16" t="s">
        <v>164</v>
      </c>
      <c r="AG24" s="45">
        <v>8570373001178</v>
      </c>
      <c r="AH24" s="16" t="s">
        <v>150</v>
      </c>
      <c r="AI24" s="16" t="s">
        <v>163</v>
      </c>
      <c r="AJ24" s="16" t="s">
        <v>164</v>
      </c>
      <c r="AK24" s="45">
        <v>57030348699</v>
      </c>
      <c r="AL24" s="15">
        <v>365</v>
      </c>
      <c r="AM24" s="15">
        <v>7</v>
      </c>
      <c r="AN24" s="16" t="s">
        <v>305</v>
      </c>
      <c r="AO24" s="16" t="s">
        <v>306</v>
      </c>
      <c r="AP24" s="16" t="s">
        <v>307</v>
      </c>
      <c r="AQ24" s="15">
        <v>57140</v>
      </c>
      <c r="AR24" s="55">
        <f>X24</f>
        <v>239624</v>
      </c>
      <c r="AS24" s="59">
        <f>EDATE(AR24,-543*12)</f>
        <v>41298</v>
      </c>
      <c r="AT24" s="101" t="str">
        <f>DATEDIF(AS24,[1]Sheet1!$K$2,"Y")&amp;"ปี"&amp;DATEDIF(AS24,[1]Sheet1!$K$2,"ym")&amp;"เดือน"&amp;DATEDIF(AS24,[1]Sheet1!$K$2,"md")&amp;"วัน"</f>
        <v>6ปี4เดือน30วัน</v>
      </c>
    </row>
    <row r="25" spans="1:46" s="470" customFormat="1" ht="18" customHeight="1">
      <c r="A25" s="534">
        <v>20</v>
      </c>
      <c r="B25" s="181">
        <v>2800</v>
      </c>
      <c r="C25" s="476" t="s">
        <v>845</v>
      </c>
      <c r="D25" s="476"/>
      <c r="E25" s="476"/>
      <c r="F25" s="476"/>
      <c r="G25" s="476"/>
      <c r="H25" s="476"/>
      <c r="I25" s="476"/>
      <c r="J25" s="476"/>
      <c r="K25" s="476"/>
      <c r="L25" s="476"/>
      <c r="M25" s="476"/>
      <c r="N25" s="476"/>
      <c r="O25" s="476"/>
      <c r="P25" s="476"/>
      <c r="Q25" s="476"/>
      <c r="R25" s="476"/>
      <c r="S25" s="181"/>
      <c r="T25" s="476" t="s">
        <v>351</v>
      </c>
      <c r="U25" s="476" t="s">
        <v>846</v>
      </c>
      <c r="V25" s="476" t="s">
        <v>175</v>
      </c>
      <c r="W25" s="477">
        <v>1577000011703</v>
      </c>
      <c r="X25" s="494">
        <v>239321</v>
      </c>
      <c r="Y25" s="181" t="s">
        <v>104</v>
      </c>
      <c r="Z25" s="526" t="s">
        <v>142</v>
      </c>
      <c r="AA25" s="465">
        <v>5570300091300</v>
      </c>
      <c r="AB25" s="132" t="s">
        <v>145</v>
      </c>
      <c r="AC25" s="132" t="s">
        <v>847</v>
      </c>
      <c r="AD25" s="132" t="s">
        <v>848</v>
      </c>
      <c r="AE25" s="466">
        <v>570389005873</v>
      </c>
      <c r="AF25" s="132" t="s">
        <v>265</v>
      </c>
      <c r="AG25" s="132" t="s">
        <v>849</v>
      </c>
      <c r="AH25" s="132" t="s">
        <v>175</v>
      </c>
      <c r="AI25" s="466">
        <v>57030363141</v>
      </c>
      <c r="AJ25" s="467">
        <v>78</v>
      </c>
      <c r="AK25" s="467">
        <v>7</v>
      </c>
      <c r="AL25" s="132" t="s">
        <v>305</v>
      </c>
      <c r="AM25" s="132" t="s">
        <v>306</v>
      </c>
      <c r="AN25" s="132" t="s">
        <v>307</v>
      </c>
      <c r="AO25" s="467">
        <v>57140</v>
      </c>
      <c r="AP25" s="478">
        <f>X25</f>
        <v>239321</v>
      </c>
      <c r="AQ25" s="468">
        <f>EDATE(AP25,-543*12)</f>
        <v>40995</v>
      </c>
      <c r="AR25" s="479" t="str">
        <f>DATEDIF(AQ25,[1]Sheet1!$K$2,"Y")&amp;"ปี"&amp;DATEDIF(AQ25,[1]Sheet1!$K$2,"ym")&amp;"เดือน"&amp;DATEDIF(AQ25,[1]Sheet1!$K$2,"md")&amp;"วัน"</f>
        <v>7ปี2เดือน27วัน</v>
      </c>
    </row>
    <row r="26" spans="1:46" s="77" customFormat="1" ht="18" customHeight="1">
      <c r="A26" s="534">
        <v>21</v>
      </c>
      <c r="B26" s="534">
        <v>3058</v>
      </c>
      <c r="C26" s="77" t="s">
        <v>854</v>
      </c>
      <c r="T26" s="77" t="s">
        <v>351</v>
      </c>
      <c r="U26" s="77" t="s">
        <v>855</v>
      </c>
      <c r="V26" s="77" t="s">
        <v>339</v>
      </c>
      <c r="W26" s="463">
        <v>1577000013668</v>
      </c>
      <c r="Y26" s="534" t="s">
        <v>104</v>
      </c>
      <c r="Z26" s="471" t="s">
        <v>206</v>
      </c>
      <c r="AP26" s="99">
        <f>X26</f>
        <v>0</v>
      </c>
      <c r="AQ26" s="100" t="e">
        <f>EDATE(AP26,-543*12)</f>
        <v>#NUM!</v>
      </c>
      <c r="AR26" s="534" t="e">
        <f>DATEDIF(AQ26,[1]Sheet1!$K$2,"Y")&amp;"ปี"&amp;DATEDIF(AQ26,[1]Sheet1!$K$2,"ym")&amp;"เดือน"&amp;DATEDIF(AQ26,[1]Sheet1!$K$2,"md")&amp;"วัน"</f>
        <v>#NUM!</v>
      </c>
    </row>
    <row r="27" spans="1:46" s="485" customFormat="1" ht="18" customHeight="1">
      <c r="A27" s="534">
        <v>22</v>
      </c>
      <c r="B27" s="77">
        <v>3377</v>
      </c>
      <c r="C27" s="77" t="s">
        <v>934</v>
      </c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 t="s">
        <v>351</v>
      </c>
      <c r="U27" s="77" t="s">
        <v>935</v>
      </c>
      <c r="V27" s="77" t="s">
        <v>936</v>
      </c>
      <c r="W27" s="463">
        <v>1577000008133</v>
      </c>
      <c r="X27" s="535">
        <v>238989</v>
      </c>
      <c r="Y27" s="534" t="s">
        <v>104</v>
      </c>
      <c r="Z27" s="471" t="s">
        <v>212</v>
      </c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</row>
    <row r="28" spans="1:46" s="485" customFormat="1" ht="18" customHeight="1">
      <c r="A28" s="534">
        <v>23</v>
      </c>
      <c r="B28" s="161">
        <v>3392</v>
      </c>
      <c r="C28" s="61" t="s">
        <v>1197</v>
      </c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481"/>
      <c r="T28" s="476" t="s">
        <v>351</v>
      </c>
      <c r="U28" s="77" t="s">
        <v>1198</v>
      </c>
      <c r="V28" s="77" t="s">
        <v>1199</v>
      </c>
      <c r="W28" s="463">
        <v>1577000015342</v>
      </c>
      <c r="X28" s="464">
        <v>239648</v>
      </c>
      <c r="Y28" s="482" t="s">
        <v>104</v>
      </c>
      <c r="Z28" s="527" t="s">
        <v>475</v>
      </c>
      <c r="AA28" s="483"/>
      <c r="AB28" s="77"/>
      <c r="AC28" s="77"/>
      <c r="AD28" s="77"/>
      <c r="AE28" s="483"/>
      <c r="AF28" s="77"/>
      <c r="AG28" s="77"/>
      <c r="AH28" s="77"/>
      <c r="AI28" s="77"/>
      <c r="AJ28" s="484"/>
      <c r="AK28" s="77"/>
      <c r="AL28" s="77"/>
      <c r="AM28" s="77"/>
      <c r="AN28" s="77"/>
      <c r="AO28" s="103"/>
      <c r="AP28" s="99"/>
      <c r="AQ28" s="100"/>
      <c r="AR28" s="103"/>
    </row>
    <row r="29" spans="1:46" s="491" customFormat="1" ht="18" customHeight="1">
      <c r="A29" s="534">
        <v>24</v>
      </c>
      <c r="B29" s="161">
        <v>3451</v>
      </c>
      <c r="C29" s="454" t="s">
        <v>1303</v>
      </c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481"/>
      <c r="T29" s="476" t="s">
        <v>351</v>
      </c>
      <c r="U29" s="77" t="s">
        <v>1304</v>
      </c>
      <c r="V29" s="77" t="s">
        <v>152</v>
      </c>
      <c r="W29" s="463">
        <v>1577000016152</v>
      </c>
      <c r="X29" s="464">
        <v>239721</v>
      </c>
      <c r="Y29" s="482" t="s">
        <v>104</v>
      </c>
      <c r="Z29" s="526" t="s">
        <v>206</v>
      </c>
      <c r="AA29" s="486"/>
      <c r="AB29" s="407"/>
      <c r="AC29" s="407"/>
      <c r="AD29" s="407"/>
      <c r="AE29" s="486"/>
      <c r="AF29" s="407"/>
      <c r="AG29" s="407"/>
      <c r="AH29" s="407"/>
      <c r="AI29" s="407"/>
      <c r="AJ29" s="487"/>
      <c r="AK29" s="407"/>
      <c r="AL29" s="407"/>
      <c r="AM29" s="407"/>
      <c r="AN29" s="407"/>
      <c r="AO29" s="488"/>
      <c r="AP29" s="489"/>
      <c r="AQ29" s="490"/>
      <c r="AR29" s="103"/>
      <c r="AS29" s="485"/>
      <c r="AT29" s="485"/>
    </row>
    <row r="30" spans="1:46" s="491" customFormat="1" ht="18" customHeight="1">
      <c r="A30" s="534">
        <v>25</v>
      </c>
      <c r="B30" s="161">
        <v>3453</v>
      </c>
      <c r="C30" s="454" t="s">
        <v>1296</v>
      </c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481"/>
      <c r="T30" s="476" t="s">
        <v>351</v>
      </c>
      <c r="U30" s="77" t="s">
        <v>1297</v>
      </c>
      <c r="V30" s="77" t="s">
        <v>952</v>
      </c>
      <c r="W30" s="463">
        <v>1577000006912</v>
      </c>
      <c r="X30" s="464">
        <v>238880</v>
      </c>
      <c r="Y30" s="482" t="s">
        <v>104</v>
      </c>
      <c r="Z30" s="528" t="s">
        <v>212</v>
      </c>
      <c r="AA30" s="486"/>
      <c r="AB30" s="407"/>
      <c r="AC30" s="407"/>
      <c r="AD30" s="407"/>
      <c r="AE30" s="486"/>
      <c r="AF30" s="407"/>
      <c r="AG30" s="407"/>
      <c r="AH30" s="407"/>
      <c r="AI30" s="407"/>
      <c r="AJ30" s="487"/>
      <c r="AK30" s="407"/>
      <c r="AL30" s="407"/>
      <c r="AM30" s="407"/>
      <c r="AN30" s="407"/>
      <c r="AO30" s="488"/>
      <c r="AP30" s="489"/>
      <c r="AQ30" s="490"/>
      <c r="AR30" s="103"/>
      <c r="AS30" s="485"/>
      <c r="AT30" s="485"/>
    </row>
    <row r="31" spans="1:46" s="491" customFormat="1" ht="18" customHeight="1">
      <c r="A31" s="534">
        <v>26</v>
      </c>
      <c r="B31" s="492">
        <v>3454</v>
      </c>
      <c r="C31" s="493" t="s">
        <v>1292</v>
      </c>
      <c r="D31" s="476"/>
      <c r="E31" s="476"/>
      <c r="F31" s="476"/>
      <c r="G31" s="476"/>
      <c r="H31" s="476"/>
      <c r="I31" s="476"/>
      <c r="J31" s="476"/>
      <c r="K31" s="476"/>
      <c r="L31" s="476"/>
      <c r="M31" s="476"/>
      <c r="N31" s="476"/>
      <c r="O31" s="476"/>
      <c r="P31" s="476"/>
      <c r="Q31" s="476"/>
      <c r="R31" s="476"/>
      <c r="S31" s="482"/>
      <c r="T31" s="476" t="s">
        <v>351</v>
      </c>
      <c r="U31" s="476" t="s">
        <v>1293</v>
      </c>
      <c r="V31" s="476" t="s">
        <v>952</v>
      </c>
      <c r="W31" s="477">
        <v>5570301135475</v>
      </c>
      <c r="X31" s="494">
        <v>239648</v>
      </c>
      <c r="Y31" s="482" t="s">
        <v>104</v>
      </c>
      <c r="Z31" s="529" t="s">
        <v>212</v>
      </c>
      <c r="AA31" s="486"/>
      <c r="AB31" s="407"/>
      <c r="AC31" s="407"/>
      <c r="AD31" s="407"/>
      <c r="AE31" s="486"/>
      <c r="AF31" s="407"/>
      <c r="AG31" s="407"/>
      <c r="AH31" s="407"/>
      <c r="AI31" s="407"/>
      <c r="AJ31" s="487"/>
      <c r="AK31" s="407"/>
      <c r="AL31" s="407"/>
      <c r="AM31" s="407"/>
      <c r="AN31" s="407"/>
      <c r="AO31" s="488"/>
      <c r="AP31" s="489"/>
      <c r="AQ31" s="490"/>
      <c r="AR31" s="181"/>
      <c r="AS31" s="495"/>
      <c r="AT31" s="495"/>
    </row>
    <row r="32" spans="1:46" s="497" customFormat="1" ht="16.5" customHeight="1">
      <c r="A32" s="534">
        <v>27</v>
      </c>
      <c r="B32" s="519">
        <v>3475</v>
      </c>
      <c r="C32" s="520" t="s">
        <v>1329</v>
      </c>
      <c r="H32" s="521"/>
      <c r="I32" s="521"/>
      <c r="J32" s="521"/>
      <c r="K32" s="521"/>
      <c r="L32" s="521"/>
      <c r="T32" s="476" t="s">
        <v>351</v>
      </c>
      <c r="U32" s="497" t="s">
        <v>1342</v>
      </c>
      <c r="V32" s="497" t="s">
        <v>147</v>
      </c>
      <c r="Y32" s="482" t="s">
        <v>104</v>
      </c>
      <c r="Z32" s="530"/>
    </row>
    <row r="33" spans="1:41" s="470" customFormat="1" ht="18" customHeight="1">
      <c r="A33" s="534">
        <v>28</v>
      </c>
      <c r="B33" s="473">
        <v>3447</v>
      </c>
      <c r="C33" s="474" t="s">
        <v>1278</v>
      </c>
      <c r="D33" s="473"/>
      <c r="E33" s="473"/>
      <c r="F33" s="473"/>
      <c r="G33" s="473"/>
      <c r="H33" s="473"/>
      <c r="I33" s="473"/>
      <c r="J33" s="473"/>
      <c r="K33" s="473"/>
      <c r="L33" s="473"/>
      <c r="M33" s="473"/>
      <c r="N33" s="473"/>
      <c r="O33" s="473"/>
      <c r="P33" s="473"/>
      <c r="Q33" s="473"/>
      <c r="R33" s="473"/>
      <c r="S33" s="473"/>
      <c r="T33" s="77" t="s">
        <v>351</v>
      </c>
      <c r="U33" s="473" t="s">
        <v>1279</v>
      </c>
      <c r="V33" s="473" t="s">
        <v>1280</v>
      </c>
      <c r="W33" s="463">
        <v>1577000014869</v>
      </c>
      <c r="X33" s="475">
        <v>239598</v>
      </c>
      <c r="Y33" s="103" t="s">
        <v>104</v>
      </c>
      <c r="Z33" s="471" t="s">
        <v>213</v>
      </c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</row>
    <row r="34" spans="1:41" s="16" customFormat="1" ht="18" customHeight="1">
      <c r="P34" s="18" t="s">
        <v>118</v>
      </c>
      <c r="Q34" s="27" t="s">
        <v>4</v>
      </c>
      <c r="R34" s="28" t="s">
        <v>5</v>
      </c>
      <c r="S34" s="29" t="s">
        <v>6</v>
      </c>
      <c r="T34" s="31"/>
      <c r="U34" s="31"/>
      <c r="V34" s="31"/>
      <c r="X34" s="557" t="s">
        <v>142</v>
      </c>
      <c r="Y34" s="558"/>
      <c r="Z34" s="30">
        <f>COUNTIF(ม1.2!Z27:Z27,"ห้วยเย็น")</f>
        <v>0</v>
      </c>
    </row>
    <row r="35" spans="1:41" s="69" customFormat="1" ht="18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9"/>
      <c r="Q35" s="30">
        <v>13</v>
      </c>
      <c r="R35" s="30">
        <v>15</v>
      </c>
      <c r="S35" s="30">
        <f>SUM(Q35:R35)</f>
        <v>28</v>
      </c>
      <c r="T35" s="31"/>
      <c r="U35" s="31"/>
      <c r="V35" s="31"/>
      <c r="W35" s="16"/>
      <c r="X35" s="594" t="s">
        <v>143</v>
      </c>
      <c r="Y35" s="594"/>
      <c r="Z35" s="30">
        <f>COUNTIF(Z6:Z26,"เมืองกาญจน์")</f>
        <v>0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</row>
    <row r="36" spans="1:41" s="69" customFormat="1" ht="18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594" t="s">
        <v>206</v>
      </c>
      <c r="Y36" s="594"/>
      <c r="Z36" s="30">
        <f>COUNTIF(Z6:Z26,"ม่วงกาญจน์")</f>
        <v>4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41" s="69" customFormat="1" ht="18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594" t="s">
        <v>207</v>
      </c>
      <c r="Y37" s="594"/>
      <c r="Z37" s="30">
        <f>COUNTIF(Z6:Z26,"พนาสวรรค์")</f>
        <v>0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41" s="69" customFormat="1" ht="18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594" t="s">
        <v>208</v>
      </c>
      <c r="Y38" s="594"/>
      <c r="Z38" s="30">
        <f>COUNTIF(Z6:Z26,"ใหม่เจริญ")</f>
        <v>1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41" s="69" customFormat="1" ht="18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594" t="s">
        <v>209</v>
      </c>
      <c r="Y39" s="594"/>
      <c r="Z39" s="30">
        <f>COUNTIF(Z6:Z26,"ห้วยสา")</f>
        <v>0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41" s="69" customFormat="1" ht="18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594" t="s">
        <v>210</v>
      </c>
      <c r="Y40" s="594"/>
      <c r="Z40" s="30">
        <f>COUNTIF(Z6:Z26,"ธารทอง")</f>
        <v>0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41" s="69" customFormat="1" ht="18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594" t="s">
        <v>211</v>
      </c>
      <c r="Y41" s="594"/>
      <c r="Z41" s="30">
        <f>COUNTIF(Z6:Z26,"ห้วยตุ๊")</f>
        <v>1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41" s="69" customFormat="1" ht="18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594" t="s">
        <v>212</v>
      </c>
      <c r="Y42" s="594"/>
      <c r="Z42" s="30">
        <f>COUNTIF(Z6:Z26,"กิ่วกาญจน์")</f>
        <v>1</v>
      </c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</row>
    <row r="43" spans="1:41" ht="23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594" t="s">
        <v>213</v>
      </c>
      <c r="Y43" s="594"/>
      <c r="Z43" s="30">
        <f>COUNTIF(Z6:Z26,"กิ่วดอยหลวง")</f>
        <v>1</v>
      </c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41" ht="23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604" t="s">
        <v>6</v>
      </c>
      <c r="Y44" s="604"/>
      <c r="Z44" s="128">
        <f>SUM(Z34:Z43)</f>
        <v>8</v>
      </c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</row>
    <row r="45" spans="1:41" ht="18">
      <c r="A45" s="149"/>
      <c r="B45" s="149"/>
    </row>
    <row r="46" spans="1:41" ht="23.25">
      <c r="T46" s="12" t="e">
        <f>#REF!</f>
        <v>#REF!</v>
      </c>
      <c r="U46" s="12" t="str">
        <f>X35</f>
        <v>เมืองกาญจน์</v>
      </c>
      <c r="V46" s="12" t="str">
        <f>X36</f>
        <v>ม่วงกาญจน์</v>
      </c>
      <c r="W46" s="12" t="str">
        <f>X37</f>
        <v>พนาสวรรค์</v>
      </c>
      <c r="X46" s="12" t="str">
        <f>X38</f>
        <v>ใหม่เจริญ</v>
      </c>
      <c r="Y46" s="12" t="str">
        <f>X39</f>
        <v>ห้วยสา</v>
      </c>
      <c r="Z46" s="12" t="str">
        <f>X40</f>
        <v>ธารทอง</v>
      </c>
      <c r="AA46" t="str">
        <f>X43</f>
        <v>กิ่วดอยหลวง</v>
      </c>
    </row>
    <row r="47" spans="1:41" ht="23.25">
      <c r="T47" s="7" t="e">
        <f>#REF!</f>
        <v>#REF!</v>
      </c>
      <c r="U47" s="7">
        <f>Z35</f>
        <v>0</v>
      </c>
      <c r="V47" s="7">
        <f>Z36</f>
        <v>4</v>
      </c>
      <c r="W47" s="7">
        <f>Z37</f>
        <v>0</v>
      </c>
      <c r="X47" s="7">
        <f>Z38</f>
        <v>1</v>
      </c>
      <c r="Y47" s="7">
        <f>Z39</f>
        <v>0</v>
      </c>
      <c r="Z47" s="7">
        <f>Z40</f>
        <v>0</v>
      </c>
      <c r="AA47">
        <f>Z43</f>
        <v>1</v>
      </c>
    </row>
    <row r="49" spans="1:44" s="40" customFormat="1" ht="18" customHeight="1">
      <c r="A49" s="10">
        <v>20</v>
      </c>
      <c r="B49" s="10">
        <v>2775</v>
      </c>
      <c r="C49" s="11" t="s">
        <v>860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0" t="s">
        <v>215</v>
      </c>
      <c r="T49" s="11" t="s">
        <v>351</v>
      </c>
      <c r="U49" s="11" t="s">
        <v>861</v>
      </c>
      <c r="V49" s="11" t="s">
        <v>862</v>
      </c>
      <c r="W49" s="22">
        <v>1577000014826</v>
      </c>
      <c r="X49" s="23">
        <v>239597</v>
      </c>
      <c r="Y49" s="10" t="s">
        <v>104</v>
      </c>
      <c r="Z49" s="10" t="s">
        <v>143</v>
      </c>
      <c r="AA49" s="143">
        <v>5451100059781</v>
      </c>
      <c r="AB49" s="2" t="s">
        <v>145</v>
      </c>
      <c r="AC49" s="2" t="s">
        <v>863</v>
      </c>
      <c r="AD49" s="2" t="s">
        <v>864</v>
      </c>
      <c r="AE49" s="144">
        <v>3570300391153</v>
      </c>
      <c r="AF49" s="2" t="s">
        <v>150</v>
      </c>
      <c r="AG49" s="2" t="s">
        <v>865</v>
      </c>
      <c r="AH49" s="2" t="s">
        <v>488</v>
      </c>
      <c r="AI49" s="144">
        <v>57030146166</v>
      </c>
      <c r="AJ49" s="154">
        <v>43472</v>
      </c>
      <c r="AK49" s="142">
        <v>2</v>
      </c>
      <c r="AL49" s="2" t="s">
        <v>305</v>
      </c>
      <c r="AM49" s="2" t="s">
        <v>306</v>
      </c>
      <c r="AN49" s="2" t="s">
        <v>307</v>
      </c>
      <c r="AO49" s="142">
        <v>57140</v>
      </c>
      <c r="AP49" s="52">
        <f>X49</f>
        <v>239597</v>
      </c>
      <c r="AQ49" s="58">
        <f>EDATE(AP49,-543*12)</f>
        <v>41271</v>
      </c>
      <c r="AR49" s="158" t="str">
        <f>DATEDIF(AQ49,[1]Sheet1!$K$2,"Y")&amp;"ปี"&amp;DATEDIF(AQ49,[1]Sheet1!$K$2,"ym")&amp;"เดือน"&amp;DATEDIF(AQ49,[1]Sheet1!$K$2,"md")&amp;"วัน"</f>
        <v>6ปี5เดือน26วัน</v>
      </c>
    </row>
    <row r="50" spans="1:44" s="69" customFormat="1" ht="18" customHeight="1">
      <c r="A50" s="12">
        <v>24</v>
      </c>
      <c r="B50" s="85">
        <v>2920</v>
      </c>
      <c r="C50" s="79" t="s">
        <v>866</v>
      </c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85" t="s">
        <v>215</v>
      </c>
      <c r="T50" s="79" t="s">
        <v>351</v>
      </c>
      <c r="U50" s="79" t="s">
        <v>867</v>
      </c>
      <c r="V50" s="79" t="s">
        <v>868</v>
      </c>
      <c r="W50" s="81">
        <v>1577000015407</v>
      </c>
      <c r="X50" s="152">
        <v>239652</v>
      </c>
      <c r="Y50" s="85" t="s">
        <v>104</v>
      </c>
      <c r="Z50" s="85" t="s">
        <v>206</v>
      </c>
      <c r="AA50" s="41">
        <v>1570300121770</v>
      </c>
      <c r="AB50" s="16" t="s">
        <v>145</v>
      </c>
      <c r="AC50" s="16" t="s">
        <v>425</v>
      </c>
      <c r="AD50" s="16" t="s">
        <v>544</v>
      </c>
      <c r="AE50" s="45">
        <v>8570384004835</v>
      </c>
      <c r="AF50" s="16" t="s">
        <v>150</v>
      </c>
      <c r="AG50" s="16" t="s">
        <v>869</v>
      </c>
      <c r="AH50" s="16" t="s">
        <v>650</v>
      </c>
      <c r="AI50" s="45">
        <v>57030014120</v>
      </c>
      <c r="AJ50" s="15">
        <v>83</v>
      </c>
      <c r="AK50" s="15">
        <v>11</v>
      </c>
      <c r="AL50" s="16" t="s">
        <v>305</v>
      </c>
      <c r="AM50" s="16" t="s">
        <v>306</v>
      </c>
      <c r="AN50" s="16" t="s">
        <v>307</v>
      </c>
      <c r="AO50" s="15">
        <v>57140</v>
      </c>
      <c r="AP50" s="55">
        <f>X50</f>
        <v>239652</v>
      </c>
      <c r="AQ50" s="59">
        <f>EDATE(AP50,-543*12)</f>
        <v>41326</v>
      </c>
      <c r="AR50" s="101" t="str">
        <f>DATEDIF(AQ50,[1]Sheet1!$K$2,"Y")&amp;"ปี"&amp;DATEDIF(AQ50,[1]Sheet1!$K$2,"ym")&amp;"เดือน"&amp;DATEDIF(AQ50,[1]Sheet1!$K$2,"md")&amp;"วัน"</f>
        <v>6ปี4เดือน2วัน</v>
      </c>
    </row>
  </sheetData>
  <mergeCells count="21">
    <mergeCell ref="X43:Y43"/>
    <mergeCell ref="X44:Y44"/>
    <mergeCell ref="A3:A5"/>
    <mergeCell ref="B3:B5"/>
    <mergeCell ref="C3:C5"/>
    <mergeCell ref="S3:S4"/>
    <mergeCell ref="X38:Y38"/>
    <mergeCell ref="X39:Y39"/>
    <mergeCell ref="X40:Y40"/>
    <mergeCell ref="X41:Y41"/>
    <mergeCell ref="X42:Y42"/>
    <mergeCell ref="AJ5:AO5"/>
    <mergeCell ref="X35:Y35"/>
    <mergeCell ref="X36:Y36"/>
    <mergeCell ref="X37:Y37"/>
    <mergeCell ref="A1:S1"/>
    <mergeCell ref="A2:S2"/>
    <mergeCell ref="D3:R3"/>
    <mergeCell ref="AB5:AD5"/>
    <mergeCell ref="AF5:AH5"/>
    <mergeCell ref="X34:Y34"/>
  </mergeCells>
  <pageMargins left="0.90551181102362199" right="0.196850393700787" top="0.78740157480314998" bottom="0.15748031496063" header="0.196850393700787" footer="0.196850393700787"/>
  <pageSetup paperSize="9" orientation="portrait" horizontalDpi="4294967293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54"/>
  <sheetViews>
    <sheetView topLeftCell="A16" workbookViewId="0">
      <selection activeCell="I7" sqref="I7"/>
    </sheetView>
  </sheetViews>
  <sheetFormatPr defaultColWidth="9" defaultRowHeight="23.25"/>
  <cols>
    <col min="1" max="1" width="3" style="3" customWidth="1"/>
    <col min="2" max="2" width="4.875" style="3" customWidth="1"/>
    <col min="3" max="3" width="22.75" style="3" customWidth="1"/>
    <col min="4" max="18" width="3.125" style="3" customWidth="1"/>
    <col min="19" max="19" width="10.25" style="3" customWidth="1"/>
    <col min="20" max="21" width="8.375" style="3" customWidth="1"/>
    <col min="22" max="22" width="13.375" style="3" customWidth="1"/>
    <col min="23" max="23" width="15.875" style="3" customWidth="1"/>
    <col min="24" max="24" width="12.625" style="3" customWidth="1"/>
    <col min="25" max="25" width="5.875" style="3" customWidth="1"/>
    <col min="26" max="26" width="12.375" style="3" customWidth="1"/>
    <col min="27" max="27" width="4" style="3" customWidth="1"/>
    <col min="28" max="28" width="6.25" style="3" customWidth="1"/>
    <col min="29" max="29" width="15.25" style="3" customWidth="1"/>
    <col min="30" max="30" width="7.75" style="3" customWidth="1"/>
    <col min="31" max="32" width="9" style="3" customWidth="1"/>
    <col min="33" max="33" width="13.75" style="3" customWidth="1"/>
    <col min="34" max="36" width="9" style="3" customWidth="1"/>
    <col min="37" max="37" width="13.75" style="3" customWidth="1"/>
    <col min="38" max="38" width="8" style="3" customWidth="1"/>
    <col min="39" max="39" width="5.25" style="3" customWidth="1"/>
    <col min="40" max="44" width="9" style="3" customWidth="1"/>
    <col min="45" max="45" width="9" style="3"/>
    <col min="46" max="46" width="12.375" style="3" customWidth="1"/>
    <col min="47" max="51" width="9" style="3"/>
    <col min="52" max="52" width="4.75" style="3" customWidth="1"/>
    <col min="53" max="53" width="7.25" style="3" customWidth="1"/>
    <col min="54" max="16384" width="9" style="3"/>
  </cols>
  <sheetData>
    <row r="1" spans="1:46">
      <c r="A1" s="605" t="s">
        <v>1226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  <c r="T1" s="498"/>
      <c r="U1" s="498"/>
      <c r="V1" s="498"/>
      <c r="W1" s="499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6"/>
      <c r="AO1" s="406"/>
      <c r="AP1" s="406"/>
      <c r="AQ1" s="406"/>
      <c r="AR1" s="406"/>
      <c r="AS1" s="406"/>
      <c r="AT1" s="406"/>
    </row>
    <row r="2" spans="1:46">
      <c r="A2" s="606" t="s">
        <v>60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  <c r="S2" s="606"/>
      <c r="T2" s="498"/>
      <c r="U2" s="498"/>
      <c r="V2" s="498"/>
      <c r="W2" s="499"/>
      <c r="X2" s="406"/>
      <c r="Y2" s="406"/>
      <c r="Z2" s="406"/>
      <c r="AA2" s="406"/>
      <c r="AB2" s="406"/>
      <c r="AC2" s="406"/>
      <c r="AD2" s="406"/>
      <c r="AE2" s="406"/>
      <c r="AF2" s="406"/>
      <c r="AG2" s="406"/>
      <c r="AH2" s="406"/>
      <c r="AI2" s="406"/>
      <c r="AJ2" s="406"/>
      <c r="AK2" s="406"/>
      <c r="AL2" s="406"/>
      <c r="AM2" s="406"/>
      <c r="AN2" s="406"/>
      <c r="AO2" s="406"/>
      <c r="AP2" s="406"/>
      <c r="AQ2" s="406"/>
      <c r="AR2" s="406"/>
      <c r="AS2" s="406"/>
      <c r="AT2" s="406"/>
    </row>
    <row r="3" spans="1:46" ht="18" customHeight="1">
      <c r="A3" s="611" t="s">
        <v>61</v>
      </c>
      <c r="B3" s="617" t="s">
        <v>62</v>
      </c>
      <c r="C3" s="611" t="s">
        <v>63</v>
      </c>
      <c r="D3" s="607" t="s">
        <v>64</v>
      </c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9"/>
      <c r="S3" s="610" t="s">
        <v>65</v>
      </c>
      <c r="T3" s="467"/>
      <c r="U3" s="467"/>
      <c r="V3" s="467"/>
      <c r="W3" s="406"/>
      <c r="X3" s="500"/>
      <c r="Y3" s="500"/>
      <c r="Z3" s="500"/>
      <c r="AA3" s="406"/>
      <c r="AB3" s="406"/>
      <c r="AC3" s="406"/>
      <c r="AD3" s="406"/>
      <c r="AE3" s="406"/>
      <c r="AF3" s="406"/>
      <c r="AG3" s="406"/>
      <c r="AH3" s="406"/>
      <c r="AI3" s="406"/>
      <c r="AJ3" s="406"/>
      <c r="AK3" s="406"/>
      <c r="AL3" s="406"/>
      <c r="AM3" s="406"/>
      <c r="AN3" s="406"/>
      <c r="AO3" s="406"/>
      <c r="AP3" s="406"/>
      <c r="AQ3" s="406"/>
      <c r="AR3" s="406"/>
      <c r="AS3" s="406"/>
      <c r="AT3" s="406"/>
    </row>
    <row r="4" spans="1:46" ht="61.5" customHeight="1">
      <c r="A4" s="611"/>
      <c r="B4" s="617"/>
      <c r="C4" s="611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610"/>
      <c r="T4" s="103"/>
      <c r="U4" s="103"/>
      <c r="V4" s="103"/>
      <c r="W4" s="463" t="s">
        <v>70</v>
      </c>
      <c r="X4" s="103" t="s">
        <v>72</v>
      </c>
      <c r="Y4" s="103" t="s">
        <v>71</v>
      </c>
      <c r="Z4" s="103" t="s">
        <v>73</v>
      </c>
      <c r="AA4" s="406"/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406"/>
      <c r="AM4" s="406"/>
      <c r="AN4" s="406"/>
      <c r="AO4" s="406"/>
      <c r="AP4" s="406"/>
      <c r="AQ4" s="406"/>
      <c r="AR4" s="501" t="s">
        <v>67</v>
      </c>
      <c r="AS4" s="501" t="s">
        <v>68</v>
      </c>
      <c r="AT4" s="502" t="s">
        <v>69</v>
      </c>
    </row>
    <row r="5" spans="1:46" ht="18.75" customHeight="1">
      <c r="A5" s="611"/>
      <c r="B5" s="617"/>
      <c r="C5" s="611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503"/>
      <c r="U5" s="503"/>
      <c r="V5" s="503"/>
      <c r="W5" s="503"/>
      <c r="X5" s="463"/>
      <c r="Y5" s="89"/>
      <c r="Z5" s="89"/>
      <c r="AA5" s="610" t="s">
        <v>296</v>
      </c>
      <c r="AB5" s="610"/>
      <c r="AC5" s="504" t="s">
        <v>75</v>
      </c>
      <c r="AD5" s="611" t="s">
        <v>76</v>
      </c>
      <c r="AE5" s="611"/>
      <c r="AF5" s="611"/>
      <c r="AG5" s="504" t="s">
        <v>77</v>
      </c>
      <c r="AH5" s="611" t="s">
        <v>78</v>
      </c>
      <c r="AI5" s="611"/>
      <c r="AJ5" s="611"/>
      <c r="AK5" s="505" t="s">
        <v>79</v>
      </c>
      <c r="AL5" s="611" t="s">
        <v>80</v>
      </c>
      <c r="AM5" s="611"/>
      <c r="AN5" s="611"/>
      <c r="AO5" s="611"/>
      <c r="AP5" s="611"/>
      <c r="AQ5" s="611"/>
      <c r="AR5" s="506"/>
      <c r="AS5" s="507">
        <f ca="1">TODAY()</f>
        <v>45817</v>
      </c>
      <c r="AT5" s="508"/>
    </row>
    <row r="6" spans="1:46" s="462" customFormat="1" ht="18" customHeight="1">
      <c r="A6" s="103">
        <v>1</v>
      </c>
      <c r="B6" s="103">
        <v>2738</v>
      </c>
      <c r="C6" s="474" t="s">
        <v>870</v>
      </c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96"/>
      <c r="T6" s="473" t="s">
        <v>298</v>
      </c>
      <c r="U6" s="473" t="s">
        <v>871</v>
      </c>
      <c r="V6" s="473" t="s">
        <v>452</v>
      </c>
      <c r="W6" s="463">
        <v>1579901556787</v>
      </c>
      <c r="X6" s="464">
        <v>239517</v>
      </c>
      <c r="Y6" s="103" t="s">
        <v>82</v>
      </c>
      <c r="Z6" s="480" t="s">
        <v>142</v>
      </c>
      <c r="AA6" s="467">
        <v>7</v>
      </c>
      <c r="AB6" s="467">
        <v>0</v>
      </c>
      <c r="AC6" s="465">
        <v>8570376006715</v>
      </c>
      <c r="AD6" s="132" t="s">
        <v>145</v>
      </c>
      <c r="AE6" s="132" t="s">
        <v>872</v>
      </c>
      <c r="AF6" s="132" t="s">
        <v>452</v>
      </c>
      <c r="AG6" s="466" t="s">
        <v>515</v>
      </c>
      <c r="AH6" s="132" t="s">
        <v>265</v>
      </c>
      <c r="AI6" s="132" t="s">
        <v>873</v>
      </c>
      <c r="AJ6" s="132" t="s">
        <v>452</v>
      </c>
      <c r="AK6" s="466">
        <v>57030359488</v>
      </c>
      <c r="AL6" s="467" t="s">
        <v>874</v>
      </c>
      <c r="AM6" s="467">
        <v>7</v>
      </c>
      <c r="AN6" s="132" t="s">
        <v>305</v>
      </c>
      <c r="AO6" s="132" t="s">
        <v>306</v>
      </c>
      <c r="AP6" s="132" t="s">
        <v>307</v>
      </c>
      <c r="AQ6" s="467">
        <v>57140</v>
      </c>
      <c r="AR6" s="99">
        <f t="shared" ref="AR6:AR14" si="0">X6</f>
        <v>239517</v>
      </c>
      <c r="AS6" s="468">
        <f t="shared" ref="AS6:AS14" si="1">EDATE(AR6,-543*12)</f>
        <v>41191</v>
      </c>
      <c r="AT6" s="469" t="str">
        <f>DATEDIF(AS6,[1]Sheet1!$K$2,"Y")&amp;"ปี"&amp;DATEDIF(AS6,[1]Sheet1!$K$2,"ym")&amp;"เดือน"&amp;DATEDIF(AS6,[1]Sheet1!$K$2,"md")&amp;"วัน"</f>
        <v>6ปี8เดือน14วัน</v>
      </c>
    </row>
    <row r="7" spans="1:46" s="462" customFormat="1" ht="18" customHeight="1">
      <c r="A7" s="103">
        <v>2</v>
      </c>
      <c r="B7" s="103">
        <v>2743</v>
      </c>
      <c r="C7" s="77" t="s">
        <v>875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103"/>
      <c r="T7" s="77" t="s">
        <v>298</v>
      </c>
      <c r="U7" s="77" t="s">
        <v>876</v>
      </c>
      <c r="V7" s="77" t="s">
        <v>175</v>
      </c>
      <c r="W7" s="463">
        <v>1577000012556</v>
      </c>
      <c r="X7" s="464">
        <v>239408</v>
      </c>
      <c r="Y7" s="103" t="s">
        <v>82</v>
      </c>
      <c r="Z7" s="471" t="s">
        <v>142</v>
      </c>
      <c r="AA7" s="467">
        <v>7</v>
      </c>
      <c r="AB7" s="467">
        <v>0</v>
      </c>
      <c r="AC7" s="465">
        <v>5570300091342</v>
      </c>
      <c r="AD7" s="132" t="s">
        <v>145</v>
      </c>
      <c r="AE7" s="132" t="s">
        <v>877</v>
      </c>
      <c r="AF7" s="132" t="s">
        <v>175</v>
      </c>
      <c r="AG7" s="466">
        <v>570389015569</v>
      </c>
      <c r="AH7" s="132" t="s">
        <v>150</v>
      </c>
      <c r="AI7" s="132" t="s">
        <v>174</v>
      </c>
      <c r="AJ7" s="132" t="s">
        <v>175</v>
      </c>
      <c r="AK7" s="466">
        <v>57030281560</v>
      </c>
      <c r="AL7" s="467">
        <v>137</v>
      </c>
      <c r="AM7" s="467">
        <v>7</v>
      </c>
      <c r="AN7" s="132" t="s">
        <v>305</v>
      </c>
      <c r="AO7" s="132" t="s">
        <v>306</v>
      </c>
      <c r="AP7" s="132" t="s">
        <v>307</v>
      </c>
      <c r="AQ7" s="467">
        <v>57140</v>
      </c>
      <c r="AR7" s="99">
        <f t="shared" si="0"/>
        <v>239408</v>
      </c>
      <c r="AS7" s="468">
        <f t="shared" si="1"/>
        <v>41082</v>
      </c>
      <c r="AT7" s="469" t="str">
        <f>DATEDIF(AS7,[1]Sheet1!$K$2,"Y")&amp;"ปี"&amp;DATEDIF(AS7,[1]Sheet1!$K$2,"ym")&amp;"เดือน"&amp;DATEDIF(AS7,[1]Sheet1!$K$2,"md")&amp;"วัน"</f>
        <v>7ปี0เดือน1วัน</v>
      </c>
    </row>
    <row r="8" spans="1:46" s="462" customFormat="1" ht="18" customHeight="1">
      <c r="A8" s="103">
        <v>3</v>
      </c>
      <c r="B8" s="103">
        <v>2764</v>
      </c>
      <c r="C8" s="77" t="s">
        <v>886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103"/>
      <c r="T8" s="77" t="s">
        <v>298</v>
      </c>
      <c r="U8" s="77" t="s">
        <v>887</v>
      </c>
      <c r="V8" s="77" t="s">
        <v>862</v>
      </c>
      <c r="W8" s="463">
        <v>1577000014541</v>
      </c>
      <c r="X8" s="464">
        <v>239569</v>
      </c>
      <c r="Y8" s="103" t="s">
        <v>82</v>
      </c>
      <c r="Z8" s="471" t="s">
        <v>208</v>
      </c>
      <c r="AA8" s="467">
        <v>7</v>
      </c>
      <c r="AB8" s="467">
        <v>0</v>
      </c>
      <c r="AC8" s="465">
        <v>5570301115075</v>
      </c>
      <c r="AD8" s="132" t="s">
        <v>145</v>
      </c>
      <c r="AE8" s="132" t="s">
        <v>888</v>
      </c>
      <c r="AF8" s="132" t="s">
        <v>862</v>
      </c>
      <c r="AG8" s="466" t="s">
        <v>515</v>
      </c>
      <c r="AH8" s="132" t="s">
        <v>265</v>
      </c>
      <c r="AI8" s="132" t="s">
        <v>889</v>
      </c>
      <c r="AJ8" s="132" t="s">
        <v>862</v>
      </c>
      <c r="AK8" s="466">
        <v>57039005263</v>
      </c>
      <c r="AL8" s="467" t="s">
        <v>890</v>
      </c>
      <c r="AM8" s="467">
        <v>4</v>
      </c>
      <c r="AN8" s="132" t="s">
        <v>305</v>
      </c>
      <c r="AO8" s="132" t="s">
        <v>306</v>
      </c>
      <c r="AP8" s="132" t="s">
        <v>307</v>
      </c>
      <c r="AQ8" s="467">
        <v>57140</v>
      </c>
      <c r="AR8" s="99">
        <f t="shared" si="0"/>
        <v>239569</v>
      </c>
      <c r="AS8" s="468">
        <f t="shared" si="1"/>
        <v>41243</v>
      </c>
      <c r="AT8" s="469" t="str">
        <f>DATEDIF(AS8,[1]Sheet1!$K$2,"Y")&amp;"ปี"&amp;DATEDIF(AS8,[1]Sheet1!$K$2,"ym")&amp;"เดือน"&amp;DATEDIF(AS8,[1]Sheet1!$K$2,"md")&amp;"วัน"</f>
        <v>6ปี6เดือน24วัน</v>
      </c>
    </row>
    <row r="9" spans="1:46" s="135" customFormat="1" ht="18" customHeight="1">
      <c r="A9" s="103">
        <v>4</v>
      </c>
      <c r="B9" s="12">
        <v>2769</v>
      </c>
      <c r="C9" s="13" t="s">
        <v>895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2"/>
      <c r="T9" s="13" t="s">
        <v>298</v>
      </c>
      <c r="U9" s="13" t="s">
        <v>816</v>
      </c>
      <c r="V9" s="13" t="s">
        <v>452</v>
      </c>
      <c r="W9" s="20">
        <v>1570301237844</v>
      </c>
      <c r="X9" s="24">
        <v>239377</v>
      </c>
      <c r="Y9" s="12" t="s">
        <v>82</v>
      </c>
      <c r="Z9" s="136" t="s">
        <v>142</v>
      </c>
      <c r="AA9" s="15">
        <v>7</v>
      </c>
      <c r="AB9" s="15">
        <v>0</v>
      </c>
      <c r="AC9" s="41">
        <v>8570376006707</v>
      </c>
      <c r="AD9" s="16" t="s">
        <v>145</v>
      </c>
      <c r="AE9" s="16" t="s">
        <v>802</v>
      </c>
      <c r="AF9" s="16" t="s">
        <v>452</v>
      </c>
      <c r="AG9" s="45">
        <v>8570384038892</v>
      </c>
      <c r="AH9" s="16" t="s">
        <v>265</v>
      </c>
      <c r="AI9" s="16" t="s">
        <v>803</v>
      </c>
      <c r="AJ9" s="16" t="s">
        <v>452</v>
      </c>
      <c r="AK9" s="45">
        <v>57030337221</v>
      </c>
      <c r="AL9" s="15">
        <v>347</v>
      </c>
      <c r="AM9" s="15">
        <v>7</v>
      </c>
      <c r="AN9" s="16" t="s">
        <v>305</v>
      </c>
      <c r="AO9" s="16" t="s">
        <v>306</v>
      </c>
      <c r="AP9" s="16" t="s">
        <v>307</v>
      </c>
      <c r="AQ9" s="15">
        <v>57140</v>
      </c>
      <c r="AR9" s="55">
        <f t="shared" si="0"/>
        <v>239377</v>
      </c>
      <c r="AS9" s="59">
        <f t="shared" si="1"/>
        <v>41051</v>
      </c>
      <c r="AT9" s="101" t="str">
        <f>DATEDIF(AS9,[1]Sheet1!$K$2,"Y")&amp;"ปี"&amp;DATEDIF(AS9,[1]Sheet1!$K$2,"ym")&amp;"เดือน"&amp;DATEDIF(AS9,[1]Sheet1!$K$2,"md")&amp;"วัน"</f>
        <v>7ปี1เดือน1วัน</v>
      </c>
    </row>
    <row r="10" spans="1:46" s="472" customFormat="1" ht="18" customHeight="1">
      <c r="A10" s="103">
        <v>5</v>
      </c>
      <c r="B10" s="103">
        <v>2812</v>
      </c>
      <c r="C10" s="77" t="s">
        <v>896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103"/>
      <c r="T10" s="77" t="s">
        <v>298</v>
      </c>
      <c r="U10" s="77" t="s">
        <v>897</v>
      </c>
      <c r="V10" s="77" t="s">
        <v>757</v>
      </c>
      <c r="W10" s="463" t="s">
        <v>898</v>
      </c>
      <c r="X10" s="464">
        <v>239226</v>
      </c>
      <c r="Y10" s="103" t="s">
        <v>82</v>
      </c>
      <c r="Z10" s="471" t="s">
        <v>143</v>
      </c>
      <c r="AA10" s="467">
        <v>8</v>
      </c>
      <c r="AB10" s="467">
        <v>0</v>
      </c>
      <c r="AC10" s="465" t="s">
        <v>515</v>
      </c>
      <c r="AD10" s="132" t="s">
        <v>145</v>
      </c>
      <c r="AE10" s="132" t="s">
        <v>899</v>
      </c>
      <c r="AF10" s="132" t="s">
        <v>757</v>
      </c>
      <c r="AG10" s="466" t="s">
        <v>515</v>
      </c>
      <c r="AH10" s="132" t="s">
        <v>150</v>
      </c>
      <c r="AI10" s="132" t="s">
        <v>900</v>
      </c>
      <c r="AJ10" s="132" t="s">
        <v>757</v>
      </c>
      <c r="AK10" s="466">
        <v>57039009072</v>
      </c>
      <c r="AL10" s="467" t="s">
        <v>901</v>
      </c>
      <c r="AM10" s="467">
        <v>5</v>
      </c>
      <c r="AN10" s="132" t="s">
        <v>305</v>
      </c>
      <c r="AO10" s="132" t="s">
        <v>306</v>
      </c>
      <c r="AP10" s="132" t="s">
        <v>307</v>
      </c>
      <c r="AQ10" s="467">
        <v>57140</v>
      </c>
      <c r="AR10" s="99">
        <f t="shared" si="0"/>
        <v>239226</v>
      </c>
      <c r="AS10" s="468">
        <f t="shared" si="1"/>
        <v>40899</v>
      </c>
      <c r="AT10" s="469" t="str">
        <f>DATEDIF(AS10,[1]Sheet1!$K$2,"Y")&amp;"ปี"&amp;DATEDIF(AS10,[1]Sheet1!$K$2,"ym")&amp;"เดือน"&amp;DATEDIF(AS10,[1]Sheet1!$K$2,"md")&amp;"วัน"</f>
        <v>7ปี6เดือน1วัน</v>
      </c>
    </row>
    <row r="11" spans="1:46" s="472" customFormat="1" ht="18" customHeight="1">
      <c r="A11" s="103">
        <v>6</v>
      </c>
      <c r="B11" s="103">
        <v>2814</v>
      </c>
      <c r="C11" s="77" t="s">
        <v>902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103"/>
      <c r="T11" s="77" t="s">
        <v>298</v>
      </c>
      <c r="U11" s="77" t="s">
        <v>903</v>
      </c>
      <c r="V11" s="77" t="s">
        <v>152</v>
      </c>
      <c r="W11" s="463">
        <v>1577000013005</v>
      </c>
      <c r="X11" s="464">
        <v>239444</v>
      </c>
      <c r="Y11" s="103" t="s">
        <v>82</v>
      </c>
      <c r="Z11" s="471" t="s">
        <v>207</v>
      </c>
      <c r="AA11" s="467">
        <v>7</v>
      </c>
      <c r="AB11" s="467">
        <v>0</v>
      </c>
      <c r="AC11" s="465">
        <v>8570384002618</v>
      </c>
      <c r="AD11" s="132" t="s">
        <v>145</v>
      </c>
      <c r="AE11" s="132" t="s">
        <v>904</v>
      </c>
      <c r="AF11" s="132" t="s">
        <v>152</v>
      </c>
      <c r="AG11" s="466">
        <v>5570300087591</v>
      </c>
      <c r="AH11" s="132" t="s">
        <v>150</v>
      </c>
      <c r="AI11" s="132" t="s">
        <v>905</v>
      </c>
      <c r="AJ11" s="132" t="s">
        <v>906</v>
      </c>
      <c r="AK11" s="466">
        <v>57030244885</v>
      </c>
      <c r="AL11" s="467">
        <v>294</v>
      </c>
      <c r="AM11" s="467">
        <v>9</v>
      </c>
      <c r="AN11" s="132" t="s">
        <v>305</v>
      </c>
      <c r="AO11" s="132" t="s">
        <v>306</v>
      </c>
      <c r="AP11" s="132" t="s">
        <v>307</v>
      </c>
      <c r="AQ11" s="467">
        <v>57140</v>
      </c>
      <c r="AR11" s="99">
        <f t="shared" si="0"/>
        <v>239444</v>
      </c>
      <c r="AS11" s="468">
        <f t="shared" si="1"/>
        <v>41118</v>
      </c>
      <c r="AT11" s="469" t="str">
        <f>DATEDIF(AS11,[1]Sheet1!$K$2,"Y")&amp;"ปี"&amp;DATEDIF(AS11,[1]Sheet1!$K$2,"ym")&amp;"เดือน"&amp;DATEDIF(AS11,[1]Sheet1!$K$2,"md")&amp;"วัน"</f>
        <v>6ปี10เดือน26วัน</v>
      </c>
    </row>
    <row r="12" spans="1:46" s="472" customFormat="1" ht="18" customHeight="1">
      <c r="A12" s="103">
        <v>7</v>
      </c>
      <c r="B12" s="103">
        <v>3208</v>
      </c>
      <c r="C12" s="454" t="s">
        <v>907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103"/>
      <c r="T12" s="77" t="s">
        <v>298</v>
      </c>
      <c r="U12" s="77" t="s">
        <v>908</v>
      </c>
      <c r="V12" s="77" t="s">
        <v>909</v>
      </c>
      <c r="W12" s="463">
        <v>1577000008273</v>
      </c>
      <c r="X12" s="464">
        <v>239006</v>
      </c>
      <c r="Y12" s="103" t="s">
        <v>82</v>
      </c>
      <c r="Z12" s="471"/>
      <c r="AA12" s="467"/>
      <c r="AB12" s="467"/>
      <c r="AC12" s="465"/>
      <c r="AD12" s="132"/>
      <c r="AE12" s="132"/>
      <c r="AF12" s="132"/>
      <c r="AG12" s="466"/>
      <c r="AH12" s="132"/>
      <c r="AI12" s="132"/>
      <c r="AJ12" s="132"/>
      <c r="AK12" s="466"/>
      <c r="AL12" s="467"/>
      <c r="AM12" s="467"/>
      <c r="AN12" s="132"/>
      <c r="AO12" s="132"/>
      <c r="AP12" s="132"/>
      <c r="AQ12" s="467"/>
      <c r="AR12" s="99">
        <f t="shared" si="0"/>
        <v>239006</v>
      </c>
      <c r="AS12" s="468">
        <f t="shared" si="1"/>
        <v>40679</v>
      </c>
      <c r="AT12" s="469"/>
    </row>
    <row r="13" spans="1:46" s="472" customFormat="1" ht="18" customHeight="1">
      <c r="A13" s="103">
        <v>8</v>
      </c>
      <c r="B13" s="103">
        <v>3463</v>
      </c>
      <c r="C13" s="454" t="s">
        <v>1313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103"/>
      <c r="T13" s="77" t="s">
        <v>298</v>
      </c>
      <c r="U13" s="77" t="s">
        <v>1314</v>
      </c>
      <c r="V13" s="77" t="s">
        <v>261</v>
      </c>
      <c r="W13" s="463">
        <v>1577000013811</v>
      </c>
      <c r="X13" s="464">
        <v>239521</v>
      </c>
      <c r="Y13" s="103" t="s">
        <v>82</v>
      </c>
      <c r="Z13" s="480" t="s">
        <v>142</v>
      </c>
      <c r="AA13" s="467"/>
      <c r="AB13" s="467"/>
      <c r="AC13" s="465"/>
      <c r="AD13" s="132"/>
      <c r="AE13" s="132"/>
      <c r="AF13" s="132"/>
      <c r="AG13" s="466"/>
      <c r="AH13" s="132"/>
      <c r="AI13" s="132"/>
      <c r="AJ13" s="132"/>
      <c r="AK13" s="466"/>
      <c r="AL13" s="467"/>
      <c r="AM13" s="467"/>
      <c r="AN13" s="132"/>
      <c r="AO13" s="132"/>
      <c r="AP13" s="132"/>
      <c r="AQ13" s="467"/>
      <c r="AR13" s="99">
        <f t="shared" si="0"/>
        <v>239521</v>
      </c>
      <c r="AS13" s="468">
        <f t="shared" si="1"/>
        <v>41195</v>
      </c>
      <c r="AT13" s="469"/>
    </row>
    <row r="14" spans="1:46" s="472" customFormat="1" ht="18" customHeight="1">
      <c r="A14" s="103">
        <v>9</v>
      </c>
      <c r="B14" s="103">
        <v>3464</v>
      </c>
      <c r="C14" s="454" t="s">
        <v>1315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103"/>
      <c r="T14" s="77" t="s">
        <v>298</v>
      </c>
      <c r="U14" s="77" t="s">
        <v>1316</v>
      </c>
      <c r="V14" s="77" t="s">
        <v>1317</v>
      </c>
      <c r="W14" s="463">
        <v>1570800161126</v>
      </c>
      <c r="X14" s="464">
        <v>239683</v>
      </c>
      <c r="Y14" s="103" t="s">
        <v>82</v>
      </c>
      <c r="Z14" s="480" t="s">
        <v>210</v>
      </c>
      <c r="AA14" s="467"/>
      <c r="AB14" s="467"/>
      <c r="AC14" s="465"/>
      <c r="AD14" s="132"/>
      <c r="AE14" s="132"/>
      <c r="AF14" s="132"/>
      <c r="AG14" s="466"/>
      <c r="AH14" s="132"/>
      <c r="AI14" s="132"/>
      <c r="AJ14" s="132"/>
      <c r="AK14" s="466"/>
      <c r="AL14" s="467"/>
      <c r="AM14" s="467"/>
      <c r="AN14" s="132"/>
      <c r="AO14" s="132"/>
      <c r="AP14" s="132"/>
      <c r="AQ14" s="467"/>
      <c r="AR14" s="99">
        <f t="shared" si="0"/>
        <v>239683</v>
      </c>
      <c r="AS14" s="468">
        <f t="shared" si="1"/>
        <v>41356</v>
      </c>
      <c r="AT14" s="469"/>
    </row>
    <row r="15" spans="1:46" s="470" customFormat="1" ht="18" customHeight="1">
      <c r="A15" s="103">
        <v>10</v>
      </c>
      <c r="B15" s="103">
        <v>2749</v>
      </c>
      <c r="C15" s="77" t="s">
        <v>825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103"/>
      <c r="T15" s="77" t="s">
        <v>351</v>
      </c>
      <c r="U15" s="77" t="s">
        <v>826</v>
      </c>
      <c r="V15" s="77" t="s">
        <v>261</v>
      </c>
      <c r="W15" s="463">
        <v>1577000015776</v>
      </c>
      <c r="X15" s="464">
        <v>239682</v>
      </c>
      <c r="Y15" s="103" t="s">
        <v>104</v>
      </c>
      <c r="Z15" s="103" t="s">
        <v>142</v>
      </c>
      <c r="AA15" s="465">
        <v>2570300027453</v>
      </c>
      <c r="AB15" s="132" t="s">
        <v>145</v>
      </c>
      <c r="AC15" s="132" t="s">
        <v>827</v>
      </c>
      <c r="AD15" s="132" t="s">
        <v>261</v>
      </c>
      <c r="AE15" s="466" t="s">
        <v>515</v>
      </c>
      <c r="AF15" s="132" t="s">
        <v>265</v>
      </c>
      <c r="AG15" s="132" t="s">
        <v>828</v>
      </c>
      <c r="AH15" s="132" t="s">
        <v>515</v>
      </c>
      <c r="AI15" s="466">
        <v>57030350022</v>
      </c>
      <c r="AJ15" s="467">
        <v>368</v>
      </c>
      <c r="AK15" s="467">
        <v>7</v>
      </c>
      <c r="AL15" s="132" t="s">
        <v>305</v>
      </c>
      <c r="AM15" s="132" t="s">
        <v>306</v>
      </c>
      <c r="AN15" s="132" t="s">
        <v>307</v>
      </c>
      <c r="AO15" s="467">
        <v>57140</v>
      </c>
      <c r="AP15" s="99">
        <f>X15</f>
        <v>239682</v>
      </c>
      <c r="AQ15" s="468">
        <f>EDATE(AP15,-543*12)</f>
        <v>41355</v>
      </c>
      <c r="AR15" s="469" t="str">
        <f>DATEDIF(AQ15,[1]Sheet1!$K$2,"Y")&amp;"ปี"&amp;DATEDIF(AQ15,[1]Sheet1!$K$2,"ym")&amp;"เดือน"&amp;DATEDIF(AQ15,[1]Sheet1!$K$2,"md")&amp;"วัน"</f>
        <v>6ปี3เดือน1วัน</v>
      </c>
    </row>
    <row r="16" spans="1:46" s="470" customFormat="1" ht="18" customHeight="1">
      <c r="A16" s="534">
        <v>11</v>
      </c>
      <c r="B16" s="103">
        <v>2755</v>
      </c>
      <c r="C16" s="77" t="s">
        <v>836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103"/>
      <c r="T16" s="77" t="s">
        <v>351</v>
      </c>
      <c r="U16" s="77" t="s">
        <v>837</v>
      </c>
      <c r="V16" s="77" t="s">
        <v>147</v>
      </c>
      <c r="W16" s="463">
        <v>1570301237895</v>
      </c>
      <c r="X16" s="464">
        <v>239563</v>
      </c>
      <c r="Y16" s="103" t="s">
        <v>104</v>
      </c>
      <c r="Z16" s="103" t="s">
        <v>206</v>
      </c>
      <c r="AA16" s="465">
        <v>5570300096921</v>
      </c>
      <c r="AB16" s="132" t="s">
        <v>145</v>
      </c>
      <c r="AC16" s="132" t="s">
        <v>448</v>
      </c>
      <c r="AD16" s="132" t="s">
        <v>147</v>
      </c>
      <c r="AE16" s="466">
        <v>2570300005221</v>
      </c>
      <c r="AF16" s="132" t="s">
        <v>265</v>
      </c>
      <c r="AG16" s="132" t="s">
        <v>449</v>
      </c>
      <c r="AH16" s="132" t="s">
        <v>147</v>
      </c>
      <c r="AI16" s="466">
        <v>57030327063</v>
      </c>
      <c r="AJ16" s="467">
        <v>305</v>
      </c>
      <c r="AK16" s="467">
        <v>9</v>
      </c>
      <c r="AL16" s="132" t="s">
        <v>305</v>
      </c>
      <c r="AM16" s="132" t="s">
        <v>306</v>
      </c>
      <c r="AN16" s="132" t="s">
        <v>307</v>
      </c>
      <c r="AO16" s="467">
        <v>57140</v>
      </c>
      <c r="AP16" s="99">
        <f>X16</f>
        <v>239563</v>
      </c>
      <c r="AQ16" s="468">
        <f>EDATE(AP16,-543*12)</f>
        <v>41237</v>
      </c>
      <c r="AR16" s="469" t="str">
        <f>DATEDIF(AQ16,[1]Sheet1!$K$2,"Y")&amp;"ปี"&amp;DATEDIF(AQ16,[1]Sheet1!$K$2,"ym")&amp;"เดือน"&amp;DATEDIF(AQ16,[1]Sheet1!$K$2,"md")&amp;"วัน"</f>
        <v>6ปี6เดือน30วัน</v>
      </c>
    </row>
    <row r="17" spans="1:46" s="472" customFormat="1" ht="18" customHeight="1">
      <c r="A17" s="534">
        <v>12</v>
      </c>
      <c r="B17" s="103">
        <v>2759</v>
      </c>
      <c r="C17" s="77" t="s">
        <v>920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103"/>
      <c r="T17" s="77" t="s">
        <v>351</v>
      </c>
      <c r="U17" s="77" t="s">
        <v>921</v>
      </c>
      <c r="V17" s="77" t="s">
        <v>393</v>
      </c>
      <c r="W17" s="463">
        <v>1577000010529</v>
      </c>
      <c r="X17" s="464">
        <v>239213</v>
      </c>
      <c r="Y17" s="103" t="s">
        <v>104</v>
      </c>
      <c r="Z17" s="471" t="s">
        <v>213</v>
      </c>
      <c r="AA17" s="467">
        <v>8</v>
      </c>
      <c r="AB17" s="467">
        <v>0</v>
      </c>
      <c r="AC17" s="465">
        <v>1570300018600</v>
      </c>
      <c r="AD17" s="132" t="s">
        <v>145</v>
      </c>
      <c r="AE17" s="132" t="s">
        <v>394</v>
      </c>
      <c r="AF17" s="132" t="s">
        <v>393</v>
      </c>
      <c r="AG17" s="466">
        <v>2570300028646</v>
      </c>
      <c r="AH17" s="132" t="s">
        <v>150</v>
      </c>
      <c r="AI17" s="132" t="s">
        <v>395</v>
      </c>
      <c r="AJ17" s="132" t="s">
        <v>147</v>
      </c>
      <c r="AK17" s="466">
        <v>57030148347</v>
      </c>
      <c r="AL17" s="467">
        <v>116</v>
      </c>
      <c r="AM17" s="467">
        <v>6</v>
      </c>
      <c r="AN17" s="132" t="s">
        <v>305</v>
      </c>
      <c r="AO17" s="132" t="s">
        <v>306</v>
      </c>
      <c r="AP17" s="132" t="s">
        <v>307</v>
      </c>
      <c r="AQ17" s="467">
        <v>57140</v>
      </c>
      <c r="AR17" s="99">
        <f>X17</f>
        <v>239213</v>
      </c>
      <c r="AS17" s="468">
        <f>EDATE(AR17,-543*12)</f>
        <v>40886</v>
      </c>
      <c r="AT17" s="469" t="str">
        <f>DATEDIF(AS17,[1]Sheet1!$K$2,"Y")&amp;"ปี"&amp;DATEDIF(AS17,[1]Sheet1!$K$2,"ym")&amp;"เดือน"&amp;DATEDIF(AS17,[1]Sheet1!$K$2,"md")&amp;"วัน"</f>
        <v>7ปี6เดือน14วัน</v>
      </c>
    </row>
    <row r="18" spans="1:46" s="472" customFormat="1" ht="18" customHeight="1">
      <c r="A18" s="534">
        <v>13</v>
      </c>
      <c r="B18" s="103">
        <v>2776</v>
      </c>
      <c r="C18" s="77" t="s">
        <v>923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103"/>
      <c r="T18" s="77" t="s">
        <v>351</v>
      </c>
      <c r="U18" s="77" t="s">
        <v>924</v>
      </c>
      <c r="V18" s="77" t="s">
        <v>925</v>
      </c>
      <c r="W18" s="463">
        <v>1577000013471</v>
      </c>
      <c r="X18" s="464">
        <v>239490</v>
      </c>
      <c r="Y18" s="103" t="s">
        <v>104</v>
      </c>
      <c r="Z18" s="471" t="s">
        <v>142</v>
      </c>
      <c r="AA18" s="467">
        <v>7</v>
      </c>
      <c r="AB18" s="467">
        <v>0</v>
      </c>
      <c r="AC18" s="465">
        <v>1470800086559</v>
      </c>
      <c r="AD18" s="132" t="s">
        <v>145</v>
      </c>
      <c r="AE18" s="132" t="s">
        <v>926</v>
      </c>
      <c r="AF18" s="132" t="s">
        <v>925</v>
      </c>
      <c r="AG18" s="466">
        <v>2570300029715</v>
      </c>
      <c r="AH18" s="132" t="s">
        <v>150</v>
      </c>
      <c r="AI18" s="132" t="s">
        <v>927</v>
      </c>
      <c r="AJ18" s="132" t="s">
        <v>928</v>
      </c>
      <c r="AK18" s="466">
        <v>57030316100</v>
      </c>
      <c r="AL18" s="467">
        <v>38</v>
      </c>
      <c r="AM18" s="467">
        <v>7</v>
      </c>
      <c r="AN18" s="132" t="s">
        <v>305</v>
      </c>
      <c r="AO18" s="132" t="s">
        <v>306</v>
      </c>
      <c r="AP18" s="132" t="s">
        <v>307</v>
      </c>
      <c r="AQ18" s="467">
        <v>57140</v>
      </c>
      <c r="AR18" s="99">
        <f>X18</f>
        <v>239490</v>
      </c>
      <c r="AS18" s="468">
        <f>EDATE(AR18,-543*12)</f>
        <v>41164</v>
      </c>
      <c r="AT18" s="469" t="str">
        <f>DATEDIF(AS18,[1]Sheet1!$K$2,"Y")&amp;"ปี"&amp;DATEDIF(AS18,[1]Sheet1!$K$2,"ym")&amp;"เดือน"&amp;DATEDIF(AS18,[1]Sheet1!$K$2,"md")&amp;"วัน"</f>
        <v>6ปี9เดือน11วัน</v>
      </c>
    </row>
    <row r="19" spans="1:46" s="470" customFormat="1" ht="18" customHeight="1">
      <c r="A19" s="534">
        <v>14</v>
      </c>
      <c r="B19" s="103">
        <v>2777</v>
      </c>
      <c r="C19" s="77" t="s">
        <v>841</v>
      </c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103"/>
      <c r="T19" s="77" t="s">
        <v>351</v>
      </c>
      <c r="U19" s="77" t="s">
        <v>842</v>
      </c>
      <c r="V19" s="77" t="s">
        <v>164</v>
      </c>
      <c r="W19" s="463">
        <v>1577000011916</v>
      </c>
      <c r="X19" s="464">
        <v>239343</v>
      </c>
      <c r="Y19" s="103" t="s">
        <v>104</v>
      </c>
      <c r="Z19" s="103" t="s">
        <v>142</v>
      </c>
      <c r="AA19" s="465">
        <v>5570300090664</v>
      </c>
      <c r="AB19" s="132" t="s">
        <v>145</v>
      </c>
      <c r="AC19" s="132" t="s">
        <v>843</v>
      </c>
      <c r="AD19" s="132" t="s">
        <v>164</v>
      </c>
      <c r="AE19" s="466">
        <v>570389011539</v>
      </c>
      <c r="AF19" s="132" t="s">
        <v>150</v>
      </c>
      <c r="AG19" s="132" t="s">
        <v>174</v>
      </c>
      <c r="AH19" s="132" t="s">
        <v>844</v>
      </c>
      <c r="AI19" s="466">
        <v>57030238311</v>
      </c>
      <c r="AJ19" s="467">
        <v>122</v>
      </c>
      <c r="AK19" s="467">
        <v>7</v>
      </c>
      <c r="AL19" s="132" t="s">
        <v>305</v>
      </c>
      <c r="AM19" s="132" t="s">
        <v>306</v>
      </c>
      <c r="AN19" s="132" t="s">
        <v>307</v>
      </c>
      <c r="AO19" s="467">
        <v>57140</v>
      </c>
      <c r="AP19" s="99">
        <f>X19</f>
        <v>239343</v>
      </c>
      <c r="AQ19" s="468">
        <f>EDATE(AP19,-543*12)</f>
        <v>41017</v>
      </c>
      <c r="AR19" s="469" t="str">
        <f>DATEDIF(AQ19,[1]Sheet1!$K$2,"Y")&amp;"ปี"&amp;DATEDIF(AQ19,[1]Sheet1!$K$2,"ym")&amp;"เดือน"&amp;DATEDIF(AQ19,[1]Sheet1!$K$2,"md")&amp;"วัน"</f>
        <v>7ปี2เดือน5วัน</v>
      </c>
    </row>
    <row r="20" spans="1:46" s="470" customFormat="1" ht="18" customHeight="1">
      <c r="A20" s="534">
        <v>15</v>
      </c>
      <c r="B20" s="103">
        <v>2805</v>
      </c>
      <c r="C20" s="77" t="s">
        <v>850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103"/>
      <c r="T20" s="77" t="s">
        <v>351</v>
      </c>
      <c r="U20" s="77" t="s">
        <v>851</v>
      </c>
      <c r="V20" s="77" t="s">
        <v>164</v>
      </c>
      <c r="W20" s="463">
        <v>1577000012041</v>
      </c>
      <c r="X20" s="464">
        <v>239357</v>
      </c>
      <c r="Y20" s="103" t="s">
        <v>104</v>
      </c>
      <c r="Z20" s="103" t="s">
        <v>142</v>
      </c>
      <c r="AA20" s="465">
        <v>570389009852</v>
      </c>
      <c r="AB20" s="132" t="s">
        <v>145</v>
      </c>
      <c r="AC20" s="132" t="s">
        <v>852</v>
      </c>
      <c r="AD20" s="132" t="s">
        <v>164</v>
      </c>
      <c r="AE20" s="466">
        <v>5570300099301</v>
      </c>
      <c r="AF20" s="132" t="s">
        <v>150</v>
      </c>
      <c r="AG20" s="132" t="s">
        <v>853</v>
      </c>
      <c r="AH20" s="132" t="s">
        <v>164</v>
      </c>
      <c r="AI20" s="466">
        <v>57030316096</v>
      </c>
      <c r="AJ20" s="467">
        <v>42</v>
      </c>
      <c r="AK20" s="467">
        <v>7</v>
      </c>
      <c r="AL20" s="132" t="s">
        <v>305</v>
      </c>
      <c r="AM20" s="132" t="s">
        <v>306</v>
      </c>
      <c r="AN20" s="132" t="s">
        <v>307</v>
      </c>
      <c r="AO20" s="467">
        <v>57140</v>
      </c>
      <c r="AP20" s="99">
        <f>X20</f>
        <v>239357</v>
      </c>
      <c r="AQ20" s="468">
        <f>EDATE(AP20,-543*12)</f>
        <v>41031</v>
      </c>
      <c r="AR20" s="469" t="str">
        <f>DATEDIF(AQ20,[1]Sheet1!$K$2,"Y")&amp;"ปี"&amp;DATEDIF(AQ20,[1]Sheet1!$K$2,"ym")&amp;"เดือน"&amp;DATEDIF(AQ20,[1]Sheet1!$K$2,"md")&amp;"วัน"</f>
        <v>7ปี1เดือน21วัน</v>
      </c>
    </row>
    <row r="21" spans="1:46" s="132" customFormat="1" ht="18" customHeight="1">
      <c r="A21" s="534">
        <v>16</v>
      </c>
      <c r="B21" s="103">
        <v>3218</v>
      </c>
      <c r="C21" s="471" t="s">
        <v>932</v>
      </c>
      <c r="D21" s="471"/>
      <c r="E21" s="471"/>
      <c r="F21" s="471"/>
      <c r="G21" s="471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103"/>
      <c r="T21" s="471" t="s">
        <v>351</v>
      </c>
      <c r="U21" s="471" t="s">
        <v>933</v>
      </c>
      <c r="V21" s="471" t="s">
        <v>366</v>
      </c>
      <c r="W21" s="463">
        <v>1577000015491</v>
      </c>
      <c r="X21" s="464">
        <v>239659</v>
      </c>
      <c r="Y21" s="103" t="s">
        <v>104</v>
      </c>
      <c r="Z21" s="471"/>
      <c r="AA21" s="467"/>
      <c r="AB21" s="467"/>
      <c r="AC21" s="465"/>
      <c r="AG21" s="466"/>
      <c r="AK21" s="466"/>
      <c r="AL21" s="467"/>
      <c r="AM21" s="467"/>
      <c r="AQ21" s="467"/>
      <c r="AR21" s="99"/>
      <c r="AS21" s="100"/>
      <c r="AT21" s="103"/>
    </row>
    <row r="22" spans="1:46" s="495" customFormat="1" ht="18" customHeight="1">
      <c r="A22" s="534">
        <v>17</v>
      </c>
      <c r="B22" s="181">
        <v>3277</v>
      </c>
      <c r="C22" s="476" t="s">
        <v>856</v>
      </c>
      <c r="D22" s="476"/>
      <c r="E22" s="476"/>
      <c r="F22" s="476"/>
      <c r="G22" s="476"/>
      <c r="H22" s="476"/>
      <c r="I22" s="476"/>
      <c r="J22" s="476"/>
      <c r="K22" s="476"/>
      <c r="L22" s="476"/>
      <c r="M22" s="476"/>
      <c r="N22" s="476"/>
      <c r="O22" s="476"/>
      <c r="P22" s="476"/>
      <c r="Q22" s="476"/>
      <c r="R22" s="476"/>
      <c r="S22" s="181"/>
      <c r="T22" s="476" t="s">
        <v>351</v>
      </c>
      <c r="U22" s="476" t="s">
        <v>857</v>
      </c>
      <c r="V22" s="476" t="s">
        <v>858</v>
      </c>
      <c r="W22" s="477">
        <v>1579901576745</v>
      </c>
      <c r="X22" s="494">
        <v>239630</v>
      </c>
      <c r="Y22" s="482" t="s">
        <v>104</v>
      </c>
      <c r="Z22" s="181" t="s">
        <v>211</v>
      </c>
      <c r="AA22" s="509">
        <v>5570100088852</v>
      </c>
      <c r="AB22" s="476"/>
      <c r="AC22" s="476"/>
      <c r="AD22" s="476"/>
      <c r="AE22" s="509">
        <v>1570300136017</v>
      </c>
      <c r="AF22" s="132" t="s">
        <v>150</v>
      </c>
      <c r="AG22" s="476" t="s">
        <v>859</v>
      </c>
      <c r="AH22" s="476" t="s">
        <v>858</v>
      </c>
      <c r="AI22" s="476">
        <v>57030320671</v>
      </c>
      <c r="AJ22" s="510">
        <v>44969</v>
      </c>
      <c r="AK22" s="476">
        <v>5</v>
      </c>
      <c r="AL22" s="132" t="s">
        <v>305</v>
      </c>
      <c r="AM22" s="132" t="s">
        <v>306</v>
      </c>
      <c r="AN22" s="132" t="s">
        <v>307</v>
      </c>
      <c r="AO22" s="467">
        <v>57140</v>
      </c>
      <c r="AP22" s="478"/>
      <c r="AQ22" s="511"/>
      <c r="AR22" s="181"/>
    </row>
    <row r="23" spans="1:46" s="485" customFormat="1" ht="18" customHeight="1">
      <c r="A23" s="534">
        <v>18</v>
      </c>
      <c r="B23" s="161">
        <v>3385</v>
      </c>
      <c r="C23" s="61" t="s">
        <v>1173</v>
      </c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481"/>
      <c r="T23" s="476" t="s">
        <v>351</v>
      </c>
      <c r="U23" s="77" t="s">
        <v>1174</v>
      </c>
      <c r="V23" s="77" t="s">
        <v>1175</v>
      </c>
      <c r="W23" s="463">
        <v>1571001201764</v>
      </c>
      <c r="X23" s="464">
        <v>239352</v>
      </c>
      <c r="Y23" s="482" t="s">
        <v>104</v>
      </c>
      <c r="Z23" s="481" t="s">
        <v>475</v>
      </c>
      <c r="AA23" s="483"/>
      <c r="AB23" s="77"/>
      <c r="AC23" s="77"/>
      <c r="AD23" s="77"/>
      <c r="AE23" s="483"/>
      <c r="AF23" s="77"/>
      <c r="AG23" s="77"/>
      <c r="AH23" s="77"/>
      <c r="AI23" s="77"/>
      <c r="AJ23" s="484"/>
      <c r="AK23" s="77"/>
      <c r="AL23" s="77"/>
      <c r="AM23" s="77"/>
      <c r="AN23" s="77"/>
      <c r="AO23" s="103"/>
      <c r="AP23" s="99"/>
      <c r="AQ23" s="100"/>
      <c r="AR23" s="103"/>
    </row>
    <row r="24" spans="1:46" s="491" customFormat="1" ht="18" customHeight="1">
      <c r="A24" s="534">
        <v>19</v>
      </c>
      <c r="B24" s="161">
        <v>3465</v>
      </c>
      <c r="C24" s="543" t="s">
        <v>1318</v>
      </c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481"/>
      <c r="T24" s="476" t="s">
        <v>351</v>
      </c>
      <c r="U24" s="77" t="s">
        <v>1319</v>
      </c>
      <c r="V24" s="77" t="s">
        <v>1320</v>
      </c>
      <c r="W24" s="463">
        <v>1577000015865</v>
      </c>
      <c r="X24" s="464">
        <v>239694</v>
      </c>
      <c r="Y24" s="482" t="s">
        <v>104</v>
      </c>
      <c r="Z24" s="181" t="s">
        <v>142</v>
      </c>
      <c r="AA24" s="486"/>
      <c r="AB24" s="407"/>
      <c r="AC24" s="407"/>
      <c r="AD24" s="407"/>
      <c r="AE24" s="486"/>
      <c r="AF24" s="407"/>
      <c r="AG24" s="407"/>
      <c r="AH24" s="407"/>
      <c r="AI24" s="407"/>
      <c r="AJ24" s="487"/>
      <c r="AK24" s="407"/>
      <c r="AL24" s="407"/>
      <c r="AM24" s="407"/>
      <c r="AN24" s="407"/>
      <c r="AO24" s="488"/>
      <c r="AP24" s="489"/>
      <c r="AQ24" s="490"/>
      <c r="AR24" s="534"/>
      <c r="AS24" s="485"/>
      <c r="AT24" s="485"/>
    </row>
    <row r="25" spans="1:46" s="491" customFormat="1" ht="18" customHeight="1">
      <c r="A25" s="534">
        <v>20</v>
      </c>
      <c r="B25" s="161">
        <v>3450</v>
      </c>
      <c r="C25" s="543" t="s">
        <v>1300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481"/>
      <c r="T25" s="476" t="s">
        <v>351</v>
      </c>
      <c r="U25" s="77" t="s">
        <v>1301</v>
      </c>
      <c r="V25" s="77" t="s">
        <v>1302</v>
      </c>
      <c r="W25" s="463">
        <v>1577000016144</v>
      </c>
      <c r="X25" s="464">
        <v>239355</v>
      </c>
      <c r="Y25" s="482" t="s">
        <v>104</v>
      </c>
      <c r="Z25" s="476" t="s">
        <v>206</v>
      </c>
      <c r="AA25" s="486"/>
      <c r="AB25" s="407"/>
      <c r="AC25" s="407"/>
      <c r="AD25" s="407"/>
      <c r="AE25" s="486"/>
      <c r="AF25" s="407"/>
      <c r="AG25" s="407"/>
      <c r="AH25" s="407"/>
      <c r="AI25" s="407"/>
      <c r="AJ25" s="487"/>
      <c r="AK25" s="407"/>
      <c r="AL25" s="407"/>
      <c r="AM25" s="407"/>
      <c r="AN25" s="407"/>
      <c r="AO25" s="488"/>
      <c r="AP25" s="489"/>
      <c r="AQ25" s="490"/>
      <c r="AR25" s="103"/>
      <c r="AS25" s="485"/>
      <c r="AT25" s="485"/>
    </row>
    <row r="26" spans="1:46" s="470" customFormat="1" ht="18" customHeight="1">
      <c r="A26" s="534">
        <v>21</v>
      </c>
      <c r="B26" s="473">
        <v>3456</v>
      </c>
      <c r="C26" s="474" t="s">
        <v>1298</v>
      </c>
      <c r="D26" s="473"/>
      <c r="E26" s="473"/>
      <c r="F26" s="473"/>
      <c r="G26" s="473"/>
      <c r="H26" s="473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77" t="s">
        <v>351</v>
      </c>
      <c r="U26" s="473" t="s">
        <v>1299</v>
      </c>
      <c r="V26" s="473" t="s">
        <v>952</v>
      </c>
      <c r="W26" s="463">
        <v>1579901586112</v>
      </c>
      <c r="X26" s="475">
        <v>239692</v>
      </c>
      <c r="Y26" s="103" t="s">
        <v>104</v>
      </c>
      <c r="Z26" s="480" t="s">
        <v>212</v>
      </c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</row>
    <row r="27" spans="1:46" s="491" customFormat="1" ht="18" customHeight="1">
      <c r="A27" s="534">
        <v>22</v>
      </c>
      <c r="B27" s="161">
        <v>3452</v>
      </c>
      <c r="C27" s="454" t="s">
        <v>1294</v>
      </c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481"/>
      <c r="T27" s="476" t="s">
        <v>351</v>
      </c>
      <c r="U27" s="77" t="s">
        <v>1295</v>
      </c>
      <c r="V27" s="77" t="s">
        <v>952</v>
      </c>
      <c r="W27" s="463">
        <v>1577000015024</v>
      </c>
      <c r="X27" s="464">
        <v>239613</v>
      </c>
      <c r="Y27" s="482" t="s">
        <v>104</v>
      </c>
      <c r="Z27" s="161" t="s">
        <v>212</v>
      </c>
      <c r="AA27" s="486"/>
      <c r="AB27" s="407"/>
      <c r="AC27" s="407"/>
      <c r="AD27" s="407"/>
      <c r="AE27" s="486"/>
      <c r="AF27" s="407"/>
      <c r="AG27" s="407"/>
      <c r="AH27" s="407"/>
      <c r="AI27" s="407"/>
      <c r="AJ27" s="487"/>
      <c r="AK27" s="407"/>
      <c r="AL27" s="407"/>
      <c r="AM27" s="407"/>
      <c r="AN27" s="407"/>
      <c r="AO27" s="488"/>
      <c r="AP27" s="489"/>
      <c r="AQ27" s="490"/>
      <c r="AR27" s="103"/>
      <c r="AS27" s="485"/>
      <c r="AT27" s="485"/>
    </row>
    <row r="28" spans="1:46" s="470" customFormat="1" ht="18" customHeight="1">
      <c r="A28" s="534">
        <v>23</v>
      </c>
      <c r="B28" s="473">
        <v>3445</v>
      </c>
      <c r="C28" s="474" t="s">
        <v>1287</v>
      </c>
      <c r="D28" s="473"/>
      <c r="E28" s="473"/>
      <c r="F28" s="473"/>
      <c r="G28" s="473"/>
      <c r="H28" s="473"/>
      <c r="I28" s="473"/>
      <c r="J28" s="473"/>
      <c r="K28" s="473"/>
      <c r="L28" s="473"/>
      <c r="M28" s="473"/>
      <c r="N28" s="473"/>
      <c r="O28" s="473"/>
      <c r="P28" s="473"/>
      <c r="Q28" s="473"/>
      <c r="R28" s="473"/>
      <c r="S28" s="473"/>
      <c r="T28" s="77" t="s">
        <v>351</v>
      </c>
      <c r="U28" s="473" t="s">
        <v>1288</v>
      </c>
      <c r="V28" s="473" t="s">
        <v>402</v>
      </c>
      <c r="W28" s="463">
        <v>1577000014583</v>
      </c>
      <c r="X28" s="475">
        <v>239575</v>
      </c>
      <c r="Y28" s="103" t="s">
        <v>104</v>
      </c>
      <c r="Z28" s="480" t="s">
        <v>206</v>
      </c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</row>
    <row r="29" spans="1:46" s="470" customFormat="1" ht="18" customHeight="1">
      <c r="A29" s="534">
        <v>24</v>
      </c>
      <c r="B29" s="473">
        <v>3446</v>
      </c>
      <c r="C29" s="474" t="s">
        <v>1290</v>
      </c>
      <c r="D29" s="473"/>
      <c r="E29" s="473"/>
      <c r="F29" s="473"/>
      <c r="G29" s="473"/>
      <c r="H29" s="473"/>
      <c r="I29" s="473"/>
      <c r="J29" s="473"/>
      <c r="K29" s="473"/>
      <c r="L29" s="473"/>
      <c r="M29" s="473"/>
      <c r="N29" s="473"/>
      <c r="O29" s="473"/>
      <c r="P29" s="473"/>
      <c r="Q29" s="473"/>
      <c r="R29" s="473"/>
      <c r="S29" s="473"/>
      <c r="T29" s="77" t="s">
        <v>351</v>
      </c>
      <c r="U29" s="473" t="s">
        <v>1291</v>
      </c>
      <c r="V29" s="473" t="s">
        <v>936</v>
      </c>
      <c r="W29" s="463">
        <v>1577000012319</v>
      </c>
      <c r="X29" s="475">
        <v>239382</v>
      </c>
      <c r="Y29" s="103" t="s">
        <v>104</v>
      </c>
      <c r="Z29" s="480" t="s">
        <v>212</v>
      </c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</row>
    <row r="30" spans="1:46" s="16" customFormat="1" ht="18" customHeight="1">
      <c r="P30" s="18" t="s">
        <v>118</v>
      </c>
      <c r="Q30" s="27" t="s">
        <v>4</v>
      </c>
      <c r="R30" s="28" t="s">
        <v>5</v>
      </c>
      <c r="S30" s="29" t="s">
        <v>6</v>
      </c>
      <c r="T30" s="31"/>
      <c r="U30" s="31"/>
      <c r="V30" s="31"/>
      <c r="X30" s="557" t="s">
        <v>142</v>
      </c>
      <c r="Y30" s="558"/>
      <c r="Z30" s="30">
        <f>COUNTIF(Z21:Z21,"ห้วยเย็น")</f>
        <v>0</v>
      </c>
    </row>
    <row r="31" spans="1:46" s="16" customFormat="1" ht="18" customHeight="1">
      <c r="P31" s="19"/>
      <c r="Q31" s="30">
        <v>12</v>
      </c>
      <c r="R31" s="30">
        <v>12</v>
      </c>
      <c r="S31" s="30">
        <v>24</v>
      </c>
      <c r="X31" s="612" t="s">
        <v>143</v>
      </c>
      <c r="Y31" s="613"/>
      <c r="Z31" s="30">
        <f>COUNTIF(Z21:Z21,"เมืองกาญจน์")</f>
        <v>0</v>
      </c>
    </row>
    <row r="32" spans="1:46" s="16" customFormat="1" ht="18" customHeight="1">
      <c r="X32" s="612" t="s">
        <v>206</v>
      </c>
      <c r="Y32" s="613"/>
      <c r="Z32" s="30">
        <f>COUNTIF(Z21:Z21,"ม่วงกาญจน์")</f>
        <v>0</v>
      </c>
    </row>
    <row r="33" spans="19:28" s="16" customFormat="1" ht="18" customHeight="1">
      <c r="X33" s="612" t="s">
        <v>207</v>
      </c>
      <c r="Y33" s="613"/>
      <c r="Z33" s="30">
        <f>COUNTIF(Z21:Z21,"พนาสวรรค์")</f>
        <v>0</v>
      </c>
    </row>
    <row r="34" spans="19:28" s="16" customFormat="1" ht="18" customHeight="1">
      <c r="X34" s="557" t="s">
        <v>208</v>
      </c>
      <c r="Y34" s="558"/>
      <c r="Z34" s="30">
        <f>COUNTIF(Z21:Z21,"ใหม่เจริญ")</f>
        <v>0</v>
      </c>
    </row>
    <row r="35" spans="19:28" s="16" customFormat="1" ht="18" customHeight="1">
      <c r="X35" s="612" t="s">
        <v>209</v>
      </c>
      <c r="Y35" s="613"/>
      <c r="Z35" s="30">
        <f>COUNTIF(Z21:Z21,"ห้วยสา")</f>
        <v>0</v>
      </c>
    </row>
    <row r="36" spans="19:28">
      <c r="X36" s="557" t="s">
        <v>210</v>
      </c>
      <c r="Y36" s="558"/>
      <c r="Z36" s="30">
        <f>COUNTIF(Z21:Z21,"ธารทอง")</f>
        <v>0</v>
      </c>
    </row>
    <row r="37" spans="19:28">
      <c r="X37" s="12"/>
      <c r="Y37" s="12"/>
      <c r="Z37" s="30"/>
    </row>
    <row r="38" spans="19:28">
      <c r="X38" s="12"/>
      <c r="Y38" s="12"/>
      <c r="Z38" s="30"/>
    </row>
    <row r="39" spans="19:28">
      <c r="X39" s="12"/>
      <c r="Y39" s="12"/>
      <c r="Z39" s="30"/>
    </row>
    <row r="40" spans="19:28">
      <c r="X40" s="12"/>
      <c r="Y40" s="12"/>
      <c r="Z40" s="30"/>
    </row>
    <row r="41" spans="19:28">
      <c r="X41" s="12"/>
      <c r="Y41" s="12"/>
      <c r="Z41" s="30"/>
    </row>
    <row r="42" spans="19:28">
      <c r="X42" s="12"/>
      <c r="Y42" s="12"/>
      <c r="Z42" s="30"/>
    </row>
    <row r="43" spans="19:28">
      <c r="X43" s="618" t="s">
        <v>211</v>
      </c>
      <c r="Y43" s="618"/>
      <c r="Z43" s="140">
        <f>COUNTIF(Z21:Z21,"ห้วยตุ๊")</f>
        <v>0</v>
      </c>
    </row>
    <row r="44" spans="19:28">
      <c r="X44" s="614" t="s">
        <v>212</v>
      </c>
      <c r="Y44" s="614"/>
      <c r="Z44" s="17">
        <f>COUNTIF(Z21:Z21,"กิ่วกาญจน์")</f>
        <v>0</v>
      </c>
    </row>
    <row r="45" spans="19:28">
      <c r="S45" s="8" t="e">
        <f>#REF!</f>
        <v>#REF!</v>
      </c>
      <c r="T45" s="8">
        <f>X52</f>
        <v>238306</v>
      </c>
      <c r="U45" s="8" t="e">
        <f>#REF!</f>
        <v>#REF!</v>
      </c>
      <c r="V45" s="8" t="str">
        <f>X30</f>
        <v>ห้วยเย็น</v>
      </c>
      <c r="W45" s="139" t="str">
        <f>X31</f>
        <v>เมืองกาญจน์</v>
      </c>
      <c r="X45" s="614" t="s">
        <v>213</v>
      </c>
      <c r="Y45" s="614"/>
      <c r="Z45" s="17">
        <f>COUNTIF(Z2:Z21,"กิ่วดอยหลวง")</f>
        <v>1</v>
      </c>
      <c r="AA45" s="3" t="str">
        <f>X35</f>
        <v>ห้วยสา</v>
      </c>
      <c r="AB45" s="3" t="str">
        <f>X36</f>
        <v>ธารทอง</v>
      </c>
    </row>
    <row r="46" spans="19:28">
      <c r="S46" s="8" t="e">
        <f>#REF!</f>
        <v>#REF!</v>
      </c>
      <c r="T46" s="8" t="str">
        <f>Z52</f>
        <v>ห้วยตุ๊</v>
      </c>
      <c r="U46" s="8" t="e">
        <f>#REF!</f>
        <v>#REF!</v>
      </c>
      <c r="V46" s="8">
        <f>Z30</f>
        <v>0</v>
      </c>
      <c r="W46" s="8">
        <f>Z31</f>
        <v>0</v>
      </c>
      <c r="X46" s="615" t="s">
        <v>6</v>
      </c>
      <c r="Y46" s="616"/>
      <c r="Z46" s="141">
        <f>SUM(Z30:Z45)</f>
        <v>1</v>
      </c>
      <c r="AA46" s="3">
        <f>Z35</f>
        <v>0</v>
      </c>
      <c r="AB46" s="3">
        <f>Z36</f>
        <v>0</v>
      </c>
    </row>
    <row r="52" spans="1:46" s="2" customFormat="1" ht="18" customHeight="1">
      <c r="A52" s="10">
        <v>17</v>
      </c>
      <c r="B52" s="10">
        <v>2691</v>
      </c>
      <c r="C52" s="137" t="s">
        <v>937</v>
      </c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0" t="s">
        <v>215</v>
      </c>
      <c r="T52" s="137" t="s">
        <v>351</v>
      </c>
      <c r="U52" s="137" t="s">
        <v>938</v>
      </c>
      <c r="V52" s="137" t="s">
        <v>722</v>
      </c>
      <c r="W52" s="10">
        <v>579900010197</v>
      </c>
      <c r="X52" s="23">
        <v>238306</v>
      </c>
      <c r="Y52" s="10" t="s">
        <v>104</v>
      </c>
      <c r="Z52" s="10" t="s">
        <v>211</v>
      </c>
      <c r="AA52" s="142">
        <v>10</v>
      </c>
      <c r="AB52" s="142">
        <v>0</v>
      </c>
      <c r="AC52" s="143">
        <v>8570373005122</v>
      </c>
      <c r="AD52" s="2" t="s">
        <v>145</v>
      </c>
      <c r="AE52" s="2" t="s">
        <v>723</v>
      </c>
      <c r="AF52" s="2" t="s">
        <v>722</v>
      </c>
      <c r="AG52" s="144">
        <v>570389013744</v>
      </c>
      <c r="AH52" s="2" t="s">
        <v>265</v>
      </c>
      <c r="AI52" s="2" t="s">
        <v>724</v>
      </c>
      <c r="AJ52" s="2" t="s">
        <v>939</v>
      </c>
      <c r="AK52" s="144">
        <v>57039018403</v>
      </c>
      <c r="AL52" s="142" t="s">
        <v>726</v>
      </c>
      <c r="AM52" s="142">
        <v>5</v>
      </c>
      <c r="AN52" s="2" t="s">
        <v>305</v>
      </c>
      <c r="AO52" s="2" t="s">
        <v>306</v>
      </c>
      <c r="AP52" s="2" t="s">
        <v>307</v>
      </c>
      <c r="AQ52" s="142">
        <v>57140</v>
      </c>
      <c r="AR52" s="52">
        <f>X52</f>
        <v>238306</v>
      </c>
      <c r="AS52" s="53">
        <f>EDATE(AR52,-543*12)</f>
        <v>39979</v>
      </c>
      <c r="AT52" s="10" t="str">
        <f>DATEDIF(AS52,[1]Sheet1!$K$2,"Y")&amp;"ปี"&amp;DATEDIF(AS52,[1]Sheet1!$K$2,"ym")&amp;"เดือน"&amp;DATEDIF(AS52,[1]Sheet1!$K$2,"md")&amp;"วัน"</f>
        <v>10ปี0เดือน8วัน</v>
      </c>
    </row>
    <row r="53" spans="1:46" s="16" customFormat="1" ht="18" customHeight="1">
      <c r="A53" s="12">
        <v>6</v>
      </c>
      <c r="B53" s="12">
        <v>2676</v>
      </c>
      <c r="C53" s="136" t="s">
        <v>940</v>
      </c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63" t="s">
        <v>215</v>
      </c>
      <c r="T53" s="136" t="s">
        <v>298</v>
      </c>
      <c r="U53" s="136" t="s">
        <v>941</v>
      </c>
      <c r="V53" s="136" t="s">
        <v>147</v>
      </c>
      <c r="W53" s="20">
        <v>1579400019665</v>
      </c>
      <c r="X53" s="24">
        <v>239240</v>
      </c>
      <c r="Y53" s="12" t="s">
        <v>82</v>
      </c>
      <c r="Z53" s="12" t="s">
        <v>206</v>
      </c>
      <c r="AA53" s="15">
        <v>7</v>
      </c>
      <c r="AB53" s="15">
        <v>0</v>
      </c>
      <c r="AC53" s="41">
        <v>1560300083363</v>
      </c>
      <c r="AD53" s="16" t="s">
        <v>145</v>
      </c>
      <c r="AE53" s="16" t="s">
        <v>942</v>
      </c>
      <c r="AF53" s="16" t="s">
        <v>147</v>
      </c>
      <c r="AG53" s="45">
        <v>5630900000941</v>
      </c>
      <c r="AH53" s="16" t="s">
        <v>150</v>
      </c>
      <c r="AI53" s="16" t="s">
        <v>943</v>
      </c>
      <c r="AJ53" s="16" t="s">
        <v>345</v>
      </c>
      <c r="AK53" s="45">
        <v>57030342291</v>
      </c>
      <c r="AL53" s="15">
        <v>316</v>
      </c>
      <c r="AM53" s="15">
        <v>9</v>
      </c>
      <c r="AN53" s="16" t="s">
        <v>305</v>
      </c>
      <c r="AO53" s="16" t="s">
        <v>306</v>
      </c>
      <c r="AP53" s="16" t="s">
        <v>307</v>
      </c>
      <c r="AQ53" s="15">
        <v>57140</v>
      </c>
      <c r="AR53" s="55">
        <f>X53</f>
        <v>239240</v>
      </c>
      <c r="AS53" s="56">
        <f>EDATE(AR53,-543*12)</f>
        <v>40913</v>
      </c>
      <c r="AT53" s="12" t="str">
        <f>DATEDIF(AS53,[1]Sheet1!$K$2,"Y")&amp;"ปี"&amp;DATEDIF(AS53,[1]Sheet1!$K$2,"ym")&amp;"เดือน"&amp;DATEDIF(AS53,[1]Sheet1!$K$2,"md")&amp;"วัน"</f>
        <v>7ปี5เดือน18วัน</v>
      </c>
    </row>
    <row r="54" spans="1:46" s="16" customFormat="1" ht="18" customHeight="1">
      <c r="A54" s="12">
        <v>13</v>
      </c>
      <c r="B54" s="12">
        <v>2680</v>
      </c>
      <c r="C54" s="136" t="s">
        <v>944</v>
      </c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2" t="s">
        <v>215</v>
      </c>
      <c r="T54" s="136" t="s">
        <v>351</v>
      </c>
      <c r="U54" s="136" t="s">
        <v>945</v>
      </c>
      <c r="V54" s="136" t="s">
        <v>147</v>
      </c>
      <c r="W54" s="20">
        <v>1577000008605</v>
      </c>
      <c r="X54" s="24">
        <v>239036</v>
      </c>
      <c r="Y54" s="12" t="s">
        <v>104</v>
      </c>
      <c r="Z54" s="12" t="s">
        <v>206</v>
      </c>
      <c r="AA54" s="15">
        <v>8</v>
      </c>
      <c r="AB54" s="15">
        <v>0</v>
      </c>
      <c r="AC54" s="41">
        <v>5570300097189</v>
      </c>
      <c r="AD54" s="16" t="s">
        <v>145</v>
      </c>
      <c r="AE54" s="16" t="s">
        <v>946</v>
      </c>
      <c r="AF54" s="16" t="s">
        <v>147</v>
      </c>
      <c r="AG54" s="45">
        <v>3570300133201</v>
      </c>
      <c r="AH54" s="16" t="s">
        <v>150</v>
      </c>
      <c r="AI54" s="16" t="s">
        <v>947</v>
      </c>
      <c r="AJ54" s="16" t="s">
        <v>339</v>
      </c>
      <c r="AK54" s="45">
        <v>57030354222</v>
      </c>
      <c r="AL54" s="15">
        <v>326</v>
      </c>
      <c r="AM54" s="15">
        <v>9</v>
      </c>
      <c r="AN54" s="16" t="s">
        <v>305</v>
      </c>
      <c r="AO54" s="16" t="s">
        <v>306</v>
      </c>
      <c r="AP54" s="16" t="s">
        <v>307</v>
      </c>
      <c r="AQ54" s="15">
        <v>57140</v>
      </c>
      <c r="AR54" s="55">
        <f>X54</f>
        <v>239036</v>
      </c>
      <c r="AS54" s="56">
        <f>EDATE(AR54,-543*12)</f>
        <v>40709</v>
      </c>
      <c r="AT54" s="12" t="str">
        <f>DATEDIF(AS54,[1]Sheet1!$K$2,"Y")&amp;"ปี"&amp;DATEDIF(AS54,[1]Sheet1!$K$2,"ym")&amp;"เดือน"&amp;DATEDIF(AS54,[1]Sheet1!$K$2,"md")&amp;"วัน"</f>
        <v>8ปี0เดือน8วัน</v>
      </c>
    </row>
  </sheetData>
  <mergeCells count="22">
    <mergeCell ref="X44:Y44"/>
    <mergeCell ref="X45:Y45"/>
    <mergeCell ref="X46:Y46"/>
    <mergeCell ref="A3:A5"/>
    <mergeCell ref="B3:B5"/>
    <mergeCell ref="C3:C5"/>
    <mergeCell ref="S3:S4"/>
    <mergeCell ref="X33:Y33"/>
    <mergeCell ref="X34:Y34"/>
    <mergeCell ref="X35:Y35"/>
    <mergeCell ref="X36:Y36"/>
    <mergeCell ref="X43:Y43"/>
    <mergeCell ref="AH5:AJ5"/>
    <mergeCell ref="AL5:AQ5"/>
    <mergeCell ref="X30:Y30"/>
    <mergeCell ref="X31:Y31"/>
    <mergeCell ref="X32:Y32"/>
    <mergeCell ref="A1:S1"/>
    <mergeCell ref="A2:S2"/>
    <mergeCell ref="D3:R3"/>
    <mergeCell ref="AA5:AB5"/>
    <mergeCell ref="AD5:AF5"/>
  </mergeCells>
  <pageMargins left="0.70866141732283505" right="0.196850393700787" top="0.78740157480314998" bottom="0.15748031496063" header="0.31496062992126" footer="0.31496062992126"/>
  <pageSetup paperSize="9" orientation="portrait" horizont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T43"/>
  <sheetViews>
    <sheetView topLeftCell="A17" zoomScale="96" zoomScaleNormal="96" workbookViewId="0">
      <selection activeCell="U30" sqref="U30"/>
    </sheetView>
  </sheetViews>
  <sheetFormatPr defaultColWidth="9" defaultRowHeight="23.25"/>
  <cols>
    <col min="1" max="1" width="5.75" style="3" customWidth="1"/>
    <col min="2" max="2" width="4.875" style="3" customWidth="1"/>
    <col min="3" max="3" width="20.875" style="3" customWidth="1"/>
    <col min="4" max="17" width="3.125" style="3" customWidth="1"/>
    <col min="18" max="18" width="3" style="3" customWidth="1"/>
    <col min="19" max="19" width="6.625" style="3" customWidth="1"/>
    <col min="20" max="21" width="8.375" style="3" customWidth="1"/>
    <col min="22" max="22" width="13.375" style="3" customWidth="1"/>
    <col min="23" max="23" width="15.875" style="3" customWidth="1"/>
    <col min="24" max="24" width="12.625" style="3" customWidth="1"/>
    <col min="25" max="25" width="5.875" style="3" customWidth="1"/>
    <col min="26" max="26" width="12.375" style="3" customWidth="1"/>
    <col min="27" max="27" width="4" style="3" customWidth="1"/>
    <col min="28" max="28" width="6.25" style="3" customWidth="1"/>
    <col min="29" max="29" width="15.25" style="3" customWidth="1"/>
    <col min="30" max="30" width="7.75" style="3" customWidth="1"/>
    <col min="31" max="32" width="9" style="3" customWidth="1"/>
    <col min="33" max="33" width="13.75" style="3" customWidth="1"/>
    <col min="34" max="36" width="9" style="3" customWidth="1"/>
    <col min="37" max="37" width="13.75" style="3" customWidth="1"/>
    <col min="38" max="38" width="8" style="3" customWidth="1"/>
    <col min="39" max="39" width="5.25" style="3" customWidth="1"/>
    <col min="40" max="44" width="9" style="3" customWidth="1"/>
    <col min="45" max="45" width="16.375" style="3"/>
    <col min="46" max="46" width="12.375" style="3" customWidth="1"/>
    <col min="47" max="51" width="9" style="3"/>
    <col min="52" max="52" width="4.75" style="3" customWidth="1"/>
    <col min="53" max="53" width="7.25" style="3" customWidth="1"/>
    <col min="54" max="16384" width="9" style="3"/>
  </cols>
  <sheetData>
    <row r="1" spans="1:46">
      <c r="A1" s="619" t="s">
        <v>1227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  <c r="S1" s="619"/>
      <c r="T1" s="5"/>
      <c r="U1" s="5"/>
      <c r="V1" s="5"/>
      <c r="W1" s="65"/>
    </row>
    <row r="2" spans="1:46">
      <c r="A2" s="620" t="s">
        <v>60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620"/>
      <c r="P2" s="620"/>
      <c r="Q2" s="620"/>
      <c r="R2" s="620"/>
      <c r="S2" s="620"/>
      <c r="T2" s="5"/>
      <c r="U2" s="5"/>
      <c r="V2" s="5"/>
      <c r="W2" s="65"/>
    </row>
    <row r="3" spans="1:46" ht="18" customHeight="1">
      <c r="A3" s="589" t="s">
        <v>61</v>
      </c>
      <c r="B3" s="590" t="s">
        <v>62</v>
      </c>
      <c r="C3" s="589" t="s">
        <v>63</v>
      </c>
      <c r="D3" s="591" t="s">
        <v>64</v>
      </c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3"/>
      <c r="S3" s="594" t="s">
        <v>65</v>
      </c>
      <c r="T3" s="15"/>
      <c r="U3" s="15"/>
      <c r="V3" s="15"/>
      <c r="X3" s="6"/>
      <c r="Y3" s="6"/>
      <c r="Z3" s="6"/>
    </row>
    <row r="4" spans="1:46" ht="61.5" customHeight="1">
      <c r="A4" s="589"/>
      <c r="B4" s="590"/>
      <c r="C4" s="58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594"/>
      <c r="T4" s="12"/>
      <c r="U4" s="12"/>
      <c r="V4" s="12"/>
      <c r="W4" s="20" t="s">
        <v>70</v>
      </c>
      <c r="X4" s="12" t="s">
        <v>72</v>
      </c>
      <c r="Y4" s="12" t="s">
        <v>71</v>
      </c>
      <c r="Z4" s="36" t="s">
        <v>73</v>
      </c>
      <c r="AR4" s="47" t="s">
        <v>67</v>
      </c>
      <c r="AS4" s="47" t="s">
        <v>68</v>
      </c>
      <c r="AT4" s="48" t="s">
        <v>69</v>
      </c>
    </row>
    <row r="5" spans="1:46" ht="18.75" customHeight="1">
      <c r="A5" s="589"/>
      <c r="B5" s="590"/>
      <c r="C5" s="58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1"/>
      <c r="U5" s="21"/>
      <c r="V5" s="21"/>
      <c r="W5" s="21"/>
      <c r="X5" s="20"/>
      <c r="Y5" s="8"/>
      <c r="Z5" s="8"/>
      <c r="AA5" s="601" t="s">
        <v>296</v>
      </c>
      <c r="AB5" s="601"/>
      <c r="AC5" s="37" t="s">
        <v>75</v>
      </c>
      <c r="AD5" s="598" t="s">
        <v>76</v>
      </c>
      <c r="AE5" s="598"/>
      <c r="AF5" s="598"/>
      <c r="AG5" s="37" t="s">
        <v>77</v>
      </c>
      <c r="AH5" s="598" t="s">
        <v>78</v>
      </c>
      <c r="AI5" s="598"/>
      <c r="AJ5" s="598"/>
      <c r="AK5" s="44" t="s">
        <v>79</v>
      </c>
      <c r="AL5" s="598" t="s">
        <v>80</v>
      </c>
      <c r="AM5" s="598"/>
      <c r="AN5" s="598"/>
      <c r="AO5" s="598"/>
      <c r="AP5" s="598"/>
      <c r="AQ5" s="598"/>
      <c r="AR5" s="49"/>
      <c r="AS5" s="50">
        <f ca="1">TODAY()</f>
        <v>45817</v>
      </c>
      <c r="AT5" s="51"/>
    </row>
    <row r="6" spans="1:46" s="16" customFormat="1" ht="18" customHeight="1">
      <c r="A6" s="12">
        <v>1</v>
      </c>
      <c r="B6" s="103">
        <v>2668</v>
      </c>
      <c r="C6" s="13" t="s">
        <v>948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2"/>
      <c r="T6" s="13" t="s">
        <v>298</v>
      </c>
      <c r="U6" s="13" t="s">
        <v>949</v>
      </c>
      <c r="V6" s="13" t="s">
        <v>950</v>
      </c>
      <c r="W6" s="32">
        <v>1577000010723</v>
      </c>
      <c r="X6" s="33">
        <v>239235</v>
      </c>
      <c r="Y6" s="8" t="s">
        <v>82</v>
      </c>
      <c r="Z6" s="12" t="s">
        <v>143</v>
      </c>
      <c r="AA6" s="4"/>
      <c r="AB6" s="4"/>
      <c r="AC6" s="43">
        <v>8570384009515</v>
      </c>
      <c r="AD6" s="3" t="s">
        <v>145</v>
      </c>
      <c r="AE6" s="3" t="s">
        <v>951</v>
      </c>
      <c r="AF6" s="3" t="s">
        <v>952</v>
      </c>
      <c r="AG6" s="46">
        <v>1570300143641</v>
      </c>
      <c r="AH6" s="3" t="s">
        <v>150</v>
      </c>
      <c r="AI6" s="3" t="s">
        <v>953</v>
      </c>
      <c r="AJ6" s="3" t="s">
        <v>950</v>
      </c>
      <c r="AK6" s="46">
        <v>57030244419</v>
      </c>
      <c r="AL6" s="110">
        <v>43532</v>
      </c>
      <c r="AM6" s="4">
        <v>2</v>
      </c>
      <c r="AN6" s="3" t="s">
        <v>305</v>
      </c>
      <c r="AO6" s="3" t="s">
        <v>306</v>
      </c>
      <c r="AP6" s="3" t="s">
        <v>307</v>
      </c>
      <c r="AQ6" s="4">
        <v>57140</v>
      </c>
      <c r="AR6" s="55">
        <v>239235</v>
      </c>
      <c r="AS6" s="56">
        <v>40908</v>
      </c>
      <c r="AT6" s="12" t="s">
        <v>954</v>
      </c>
    </row>
    <row r="7" spans="1:46" s="132" customFormat="1" ht="18" customHeight="1">
      <c r="A7" s="75">
        <v>2</v>
      </c>
      <c r="B7" s="103">
        <v>2672</v>
      </c>
      <c r="C7" s="77" t="s">
        <v>955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5"/>
      <c r="T7" s="77" t="s">
        <v>298</v>
      </c>
      <c r="U7" s="77" t="s">
        <v>956</v>
      </c>
      <c r="V7" s="77" t="s">
        <v>147</v>
      </c>
      <c r="W7" s="133">
        <v>1577000008982</v>
      </c>
      <c r="X7" s="134">
        <v>239080</v>
      </c>
      <c r="Y7" s="89" t="s">
        <v>82</v>
      </c>
      <c r="Z7" s="75" t="s">
        <v>206</v>
      </c>
      <c r="AA7" s="90"/>
      <c r="AB7" s="90"/>
      <c r="AC7" s="91">
        <v>5570800029174</v>
      </c>
      <c r="AD7" s="73" t="s">
        <v>145</v>
      </c>
      <c r="AE7" s="73" t="s">
        <v>586</v>
      </c>
      <c r="AF7" s="73" t="s">
        <v>147</v>
      </c>
      <c r="AG7" s="93">
        <v>8570373005173</v>
      </c>
      <c r="AH7" s="73" t="s">
        <v>265</v>
      </c>
      <c r="AI7" s="73" t="s">
        <v>587</v>
      </c>
      <c r="AJ7" s="73" t="s">
        <v>147</v>
      </c>
      <c r="AK7" s="93">
        <v>57030266234</v>
      </c>
      <c r="AL7" s="90">
        <v>15</v>
      </c>
      <c r="AM7" s="90">
        <v>9</v>
      </c>
      <c r="AN7" s="73" t="s">
        <v>305</v>
      </c>
      <c r="AO7" s="73" t="s">
        <v>306</v>
      </c>
      <c r="AP7" s="73" t="s">
        <v>307</v>
      </c>
      <c r="AQ7" s="90">
        <v>57140</v>
      </c>
      <c r="AR7" s="99">
        <f>X7</f>
        <v>239080</v>
      </c>
      <c r="AS7" s="100">
        <f>EDATE(AR7,-543*12)</f>
        <v>40753</v>
      </c>
      <c r="AT7" s="75" t="str">
        <f>DATEDIF(AS7,[1]Sheet1!$K$2,"Y")&amp;"ปี"&amp;DATEDIF(AS7,[1]Sheet1!$K$2,"ym")&amp;"เดือน"&amp;DATEDIF(AS7,[1]Sheet1!$K$2,"md")&amp;"วัน"</f>
        <v>7ปี10เดือน25วัน</v>
      </c>
    </row>
    <row r="8" spans="1:46" s="16" customFormat="1" ht="18" customHeight="1">
      <c r="A8" s="12">
        <v>3</v>
      </c>
      <c r="B8" s="103">
        <v>3045</v>
      </c>
      <c r="C8" s="13" t="s">
        <v>957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2"/>
      <c r="T8" s="13" t="s">
        <v>298</v>
      </c>
      <c r="U8" s="13" t="s">
        <v>958</v>
      </c>
      <c r="V8" s="13" t="s">
        <v>336</v>
      </c>
      <c r="W8" s="32">
        <v>1577000009211</v>
      </c>
      <c r="X8" s="33">
        <v>239113</v>
      </c>
      <c r="Y8" s="8" t="s">
        <v>82</v>
      </c>
      <c r="Z8" s="12" t="s">
        <v>213</v>
      </c>
      <c r="AA8" s="4"/>
      <c r="AB8" s="4"/>
      <c r="AC8" s="43"/>
      <c r="AD8" s="3"/>
      <c r="AE8" s="3"/>
      <c r="AF8" s="3"/>
      <c r="AG8" s="46"/>
      <c r="AH8" s="3"/>
      <c r="AI8" s="3"/>
      <c r="AJ8" s="3"/>
      <c r="AK8" s="46"/>
      <c r="AL8" s="110"/>
      <c r="AM8" s="4"/>
      <c r="AN8" s="3"/>
      <c r="AO8" s="3"/>
      <c r="AP8" s="3"/>
      <c r="AQ8" s="4"/>
      <c r="AR8" s="55">
        <v>239113</v>
      </c>
      <c r="AS8" s="56">
        <v>40786</v>
      </c>
      <c r="AT8" s="12"/>
    </row>
    <row r="9" spans="1:46" s="16" customFormat="1" ht="18" customHeight="1">
      <c r="A9" s="12">
        <v>4</v>
      </c>
      <c r="B9" s="103">
        <v>3110</v>
      </c>
      <c r="C9" s="13" t="s">
        <v>959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2"/>
      <c r="T9" s="13" t="s">
        <v>298</v>
      </c>
      <c r="U9" s="13" t="s">
        <v>821</v>
      </c>
      <c r="V9" s="13" t="s">
        <v>817</v>
      </c>
      <c r="W9" s="32">
        <v>1577000008125</v>
      </c>
      <c r="X9" s="33"/>
      <c r="Y9" s="8" t="s">
        <v>82</v>
      </c>
      <c r="Z9" s="12"/>
      <c r="AA9" s="4"/>
      <c r="AB9" s="4"/>
      <c r="AC9" s="43"/>
      <c r="AD9" s="3"/>
      <c r="AE9" s="3"/>
      <c r="AF9" s="3"/>
      <c r="AG9" s="46"/>
      <c r="AH9" s="3"/>
      <c r="AI9" s="3"/>
      <c r="AJ9" s="3"/>
      <c r="AK9" s="46"/>
      <c r="AL9" s="110"/>
      <c r="AM9" s="4"/>
      <c r="AN9" s="3"/>
      <c r="AO9" s="3"/>
      <c r="AP9" s="3"/>
      <c r="AQ9" s="4"/>
      <c r="AR9" s="55"/>
      <c r="AS9" s="56"/>
      <c r="AT9" s="12"/>
    </row>
    <row r="10" spans="1:46" s="115" customFormat="1" ht="18" customHeight="1">
      <c r="A10" s="512">
        <v>5</v>
      </c>
      <c r="B10" s="103">
        <v>3351</v>
      </c>
      <c r="C10" s="77" t="s">
        <v>960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103"/>
      <c r="T10" s="76" t="s">
        <v>298</v>
      </c>
      <c r="U10" s="76" t="s">
        <v>961</v>
      </c>
      <c r="V10" s="76" t="s">
        <v>962</v>
      </c>
      <c r="W10" s="118">
        <v>1570800154367</v>
      </c>
      <c r="X10" s="119">
        <v>238933</v>
      </c>
      <c r="Y10" s="62" t="s">
        <v>82</v>
      </c>
      <c r="Z10" s="12" t="s">
        <v>212</v>
      </c>
      <c r="AA10" s="107"/>
      <c r="AB10" s="107"/>
      <c r="AC10" s="108"/>
      <c r="AD10" s="102"/>
      <c r="AE10" s="102"/>
      <c r="AF10" s="125"/>
      <c r="AG10" s="109"/>
      <c r="AH10" s="102"/>
      <c r="AI10" s="102"/>
      <c r="AJ10" s="102"/>
      <c r="AK10" s="109"/>
      <c r="AL10" s="129"/>
      <c r="AM10" s="107"/>
      <c r="AN10" s="102"/>
      <c r="AO10" s="102"/>
      <c r="AP10" s="102"/>
      <c r="AQ10" s="107"/>
      <c r="AR10" s="112"/>
      <c r="AS10" s="113"/>
      <c r="AT10" s="74"/>
    </row>
    <row r="11" spans="1:46" s="115" customFormat="1" ht="18" customHeight="1">
      <c r="A11" s="514">
        <v>6</v>
      </c>
      <c r="B11" s="103">
        <v>3355</v>
      </c>
      <c r="C11" s="77" t="s">
        <v>963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103"/>
      <c r="T11" s="76" t="s">
        <v>298</v>
      </c>
      <c r="U11" s="76" t="s">
        <v>964</v>
      </c>
      <c r="V11" s="76" t="s">
        <v>952</v>
      </c>
      <c r="W11" s="118">
        <v>1577000009202</v>
      </c>
      <c r="X11" s="119">
        <v>239085</v>
      </c>
      <c r="Y11" s="62" t="s">
        <v>82</v>
      </c>
      <c r="Z11" s="12" t="s">
        <v>212</v>
      </c>
      <c r="AA11" s="107"/>
      <c r="AB11" s="107"/>
      <c r="AC11" s="108"/>
      <c r="AD11" s="102"/>
      <c r="AE11" s="102"/>
      <c r="AF11" s="125"/>
      <c r="AG11" s="109"/>
      <c r="AH11" s="102"/>
      <c r="AI11" s="102"/>
      <c r="AJ11" s="102"/>
      <c r="AK11" s="109"/>
      <c r="AL11" s="129"/>
      <c r="AM11" s="107"/>
      <c r="AN11" s="102"/>
      <c r="AO11" s="102"/>
      <c r="AP11" s="102"/>
      <c r="AQ11" s="107"/>
      <c r="AR11" s="112"/>
      <c r="AS11" s="113"/>
      <c r="AT11" s="74"/>
    </row>
    <row r="12" spans="1:46" s="115" customFormat="1" ht="18" customHeight="1">
      <c r="A12" s="534">
        <v>7</v>
      </c>
      <c r="B12" s="103">
        <v>3357</v>
      </c>
      <c r="C12" s="77" t="s">
        <v>965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103"/>
      <c r="T12" s="76" t="s">
        <v>298</v>
      </c>
      <c r="U12" s="76" t="s">
        <v>966</v>
      </c>
      <c r="V12" s="76" t="s">
        <v>967</v>
      </c>
      <c r="W12" s="118">
        <v>1570800156203</v>
      </c>
      <c r="X12" s="119">
        <v>239136</v>
      </c>
      <c r="Y12" s="62" t="s">
        <v>82</v>
      </c>
      <c r="Z12" s="74" t="s">
        <v>210</v>
      </c>
      <c r="AA12" s="107"/>
      <c r="AB12" s="107"/>
      <c r="AC12" s="108"/>
      <c r="AD12" s="102"/>
      <c r="AE12" s="102"/>
      <c r="AF12" s="125"/>
      <c r="AG12" s="109"/>
      <c r="AH12" s="102"/>
      <c r="AI12" s="102"/>
      <c r="AJ12" s="102"/>
      <c r="AK12" s="109"/>
      <c r="AL12" s="129"/>
      <c r="AM12" s="107"/>
      <c r="AN12" s="102"/>
      <c r="AO12" s="102"/>
      <c r="AP12" s="102"/>
      <c r="AQ12" s="107"/>
      <c r="AR12" s="112"/>
      <c r="AS12" s="113"/>
      <c r="AT12" s="74"/>
    </row>
    <row r="13" spans="1:46" s="115" customFormat="1" ht="18" customHeight="1">
      <c r="A13" s="532">
        <v>8</v>
      </c>
      <c r="B13" s="103">
        <v>3372</v>
      </c>
      <c r="C13" s="77" t="s">
        <v>968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103"/>
      <c r="T13" s="76" t="s">
        <v>298</v>
      </c>
      <c r="U13" s="76" t="s">
        <v>969</v>
      </c>
      <c r="V13" s="76" t="s">
        <v>970</v>
      </c>
      <c r="W13" s="118">
        <v>1577000006521</v>
      </c>
      <c r="X13" s="119">
        <v>238832</v>
      </c>
      <c r="Y13" s="62" t="s">
        <v>82</v>
      </c>
      <c r="Z13" s="12" t="s">
        <v>475</v>
      </c>
      <c r="AA13" s="107"/>
      <c r="AB13" s="107"/>
      <c r="AC13" s="108"/>
      <c r="AD13" s="102"/>
      <c r="AE13" s="102"/>
      <c r="AF13" s="125"/>
      <c r="AG13" s="109"/>
      <c r="AH13" s="102"/>
      <c r="AI13" s="102"/>
      <c r="AJ13" s="102"/>
      <c r="AK13" s="109"/>
      <c r="AL13" s="129"/>
      <c r="AM13" s="107"/>
      <c r="AN13" s="102"/>
      <c r="AO13" s="102"/>
      <c r="AP13" s="102"/>
      <c r="AQ13" s="107"/>
      <c r="AR13" s="112"/>
      <c r="AS13" s="113"/>
      <c r="AT13" s="74"/>
    </row>
    <row r="14" spans="1:46" s="115" customFormat="1" ht="18" customHeight="1">
      <c r="A14" s="532">
        <v>9</v>
      </c>
      <c r="B14" s="103">
        <v>3376</v>
      </c>
      <c r="C14" s="77" t="s">
        <v>971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103"/>
      <c r="T14" s="76" t="s">
        <v>298</v>
      </c>
      <c r="U14" s="76" t="s">
        <v>804</v>
      </c>
      <c r="V14" s="76" t="s">
        <v>408</v>
      </c>
      <c r="W14" s="118">
        <v>1577000009156</v>
      </c>
      <c r="X14" s="119">
        <v>239111</v>
      </c>
      <c r="Y14" s="62" t="s">
        <v>82</v>
      </c>
      <c r="Z14" s="12" t="s">
        <v>972</v>
      </c>
      <c r="AA14" s="107"/>
      <c r="AB14" s="107"/>
      <c r="AC14" s="108"/>
      <c r="AD14" s="102"/>
      <c r="AE14" s="102"/>
      <c r="AF14" s="125"/>
      <c r="AG14" s="109"/>
      <c r="AH14" s="102"/>
      <c r="AI14" s="102"/>
      <c r="AJ14" s="102"/>
      <c r="AK14" s="109"/>
      <c r="AL14" s="129"/>
      <c r="AM14" s="107"/>
      <c r="AN14" s="102"/>
      <c r="AO14" s="102"/>
      <c r="AP14" s="102"/>
      <c r="AQ14" s="107"/>
      <c r="AR14" s="112"/>
      <c r="AS14" s="113"/>
      <c r="AT14" s="74"/>
    </row>
    <row r="15" spans="1:46" s="102" customFormat="1" ht="18" customHeight="1">
      <c r="A15" s="532">
        <v>10</v>
      </c>
      <c r="B15" s="103">
        <v>3280</v>
      </c>
      <c r="C15" s="76" t="s">
        <v>1069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4"/>
      <c r="T15" s="76" t="s">
        <v>298</v>
      </c>
      <c r="U15" s="76" t="s">
        <v>1070</v>
      </c>
      <c r="V15" s="76" t="s">
        <v>936</v>
      </c>
      <c r="W15" s="523">
        <v>1570301230416</v>
      </c>
      <c r="X15" s="119">
        <v>237599</v>
      </c>
      <c r="Y15" s="62" t="s">
        <v>82</v>
      </c>
      <c r="Z15" s="74" t="s">
        <v>212</v>
      </c>
      <c r="AA15" s="107"/>
      <c r="AB15" s="107"/>
      <c r="AC15" s="108">
        <v>8570384005722</v>
      </c>
      <c r="AD15" s="102" t="s">
        <v>145</v>
      </c>
      <c r="AE15" s="102" t="s">
        <v>1071</v>
      </c>
      <c r="AF15" s="102" t="s">
        <v>936</v>
      </c>
      <c r="AG15" s="109">
        <v>8570384009655</v>
      </c>
      <c r="AH15" s="102" t="s">
        <v>1072</v>
      </c>
      <c r="AI15" s="102" t="s">
        <v>1073</v>
      </c>
      <c r="AJ15" s="102" t="s">
        <v>952</v>
      </c>
      <c r="AK15" s="109">
        <v>57030351886</v>
      </c>
      <c r="AL15" s="107">
        <v>351</v>
      </c>
      <c r="AM15" s="107">
        <v>6</v>
      </c>
      <c r="AN15" s="102" t="s">
        <v>305</v>
      </c>
      <c r="AO15" s="102" t="s">
        <v>306</v>
      </c>
      <c r="AP15" s="102" t="s">
        <v>307</v>
      </c>
      <c r="AQ15" s="107">
        <v>57140</v>
      </c>
      <c r="AR15" s="112">
        <f>X15</f>
        <v>237599</v>
      </c>
      <c r="AS15" s="113">
        <f>EDATE(AR15,-543*12)</f>
        <v>39272</v>
      </c>
      <c r="AT15" s="74"/>
    </row>
    <row r="16" spans="1:46" s="102" customFormat="1" ht="18" customHeight="1">
      <c r="A16" s="534">
        <v>11</v>
      </c>
      <c r="B16" s="514">
        <v>3474</v>
      </c>
      <c r="C16" s="524" t="s">
        <v>1343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4"/>
      <c r="T16" s="76" t="s">
        <v>298</v>
      </c>
      <c r="U16" s="76" t="s">
        <v>1344</v>
      </c>
      <c r="V16" s="76" t="s">
        <v>1132</v>
      </c>
      <c r="W16" s="522">
        <v>1577000010073</v>
      </c>
      <c r="X16" s="119">
        <v>239206</v>
      </c>
      <c r="Y16" s="62" t="s">
        <v>82</v>
      </c>
      <c r="Z16" s="74" t="s">
        <v>212</v>
      </c>
      <c r="AA16" s="107"/>
      <c r="AB16" s="107"/>
      <c r="AC16" s="108"/>
      <c r="AG16" s="109"/>
      <c r="AK16" s="109"/>
      <c r="AL16" s="107"/>
      <c r="AM16" s="107"/>
      <c r="AQ16" s="107"/>
      <c r="AR16" s="112"/>
      <c r="AS16" s="113"/>
      <c r="AT16" s="74"/>
    </row>
    <row r="17" spans="1:46" s="16" customFormat="1" ht="18" customHeight="1">
      <c r="A17" s="534">
        <v>12</v>
      </c>
      <c r="B17" s="103">
        <v>2683</v>
      </c>
      <c r="C17" s="77" t="s">
        <v>973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103"/>
      <c r="T17" s="13" t="s">
        <v>351</v>
      </c>
      <c r="U17" s="13" t="s">
        <v>974</v>
      </c>
      <c r="V17" s="13" t="s">
        <v>975</v>
      </c>
      <c r="W17" s="32">
        <v>1577000008877</v>
      </c>
      <c r="X17" s="33">
        <v>239064</v>
      </c>
      <c r="Y17" s="8" t="s">
        <v>104</v>
      </c>
      <c r="Z17" s="12" t="s">
        <v>211</v>
      </c>
      <c r="AA17" s="4"/>
      <c r="AB17" s="4"/>
      <c r="AC17" s="43">
        <v>5500401098725</v>
      </c>
      <c r="AD17" s="3" t="s">
        <v>145</v>
      </c>
      <c r="AE17" s="3" t="s">
        <v>976</v>
      </c>
      <c r="AF17" s="3" t="s">
        <v>975</v>
      </c>
      <c r="AG17" s="46">
        <v>8570373002492</v>
      </c>
      <c r="AH17" s="3" t="s">
        <v>150</v>
      </c>
      <c r="AI17" s="3" t="s">
        <v>977</v>
      </c>
      <c r="AJ17" s="3" t="s">
        <v>829</v>
      </c>
      <c r="AK17" s="46">
        <v>57030348974</v>
      </c>
      <c r="AL17" s="4">
        <v>237</v>
      </c>
      <c r="AM17" s="4">
        <v>5</v>
      </c>
      <c r="AN17" s="3" t="s">
        <v>305</v>
      </c>
      <c r="AO17" s="3" t="s">
        <v>306</v>
      </c>
      <c r="AP17" s="3" t="s">
        <v>307</v>
      </c>
      <c r="AQ17" s="4">
        <v>57140</v>
      </c>
      <c r="AR17" s="55">
        <f>X17</f>
        <v>239064</v>
      </c>
      <c r="AS17" s="56">
        <f>EDATE(AR17,-543*12)</f>
        <v>40737</v>
      </c>
      <c r="AT17" s="12" t="str">
        <f>DATEDIF(AS17,[1]Sheet1!$K$2,"Y")&amp;"ปี"&amp;DATEDIF(AS17,[1]Sheet1!$K$2,"ym")&amp;"เดือน"&amp;DATEDIF(AS17,[1]Sheet1!$K$2,"md")&amp;"วัน"</f>
        <v>7ปี11เดือน10วัน</v>
      </c>
    </row>
    <row r="18" spans="1:46" s="16" customFormat="1" ht="18" customHeight="1">
      <c r="A18" s="532">
        <v>13</v>
      </c>
      <c r="B18" s="103">
        <v>2687</v>
      </c>
      <c r="C18" s="77" t="s">
        <v>978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103"/>
      <c r="T18" s="13" t="s">
        <v>351</v>
      </c>
      <c r="U18" s="13" t="s">
        <v>979</v>
      </c>
      <c r="V18" s="13" t="s">
        <v>147</v>
      </c>
      <c r="W18" s="32">
        <v>1579901460593</v>
      </c>
      <c r="X18" s="33">
        <v>238981</v>
      </c>
      <c r="Y18" s="8" t="s">
        <v>104</v>
      </c>
      <c r="Z18" s="12" t="s">
        <v>206</v>
      </c>
      <c r="AA18" s="4"/>
      <c r="AB18" s="4"/>
      <c r="AC18" s="43">
        <v>5571300017887</v>
      </c>
      <c r="AD18" s="3" t="s">
        <v>145</v>
      </c>
      <c r="AE18" s="3" t="s">
        <v>980</v>
      </c>
      <c r="AF18" s="3" t="s">
        <v>147</v>
      </c>
      <c r="AG18" s="46">
        <v>8570384003268</v>
      </c>
      <c r="AH18" s="3" t="s">
        <v>150</v>
      </c>
      <c r="AI18" s="3" t="s">
        <v>981</v>
      </c>
      <c r="AJ18" s="3" t="s">
        <v>152</v>
      </c>
      <c r="AK18" s="46">
        <v>57030244877</v>
      </c>
      <c r="AL18" s="4">
        <v>293</v>
      </c>
      <c r="AM18" s="4">
        <v>9</v>
      </c>
      <c r="AN18" s="3" t="s">
        <v>305</v>
      </c>
      <c r="AO18" s="3" t="s">
        <v>306</v>
      </c>
      <c r="AP18" s="3" t="s">
        <v>307</v>
      </c>
      <c r="AQ18" s="4">
        <v>57140</v>
      </c>
      <c r="AR18" s="55">
        <f>X18</f>
        <v>238981</v>
      </c>
      <c r="AS18" s="56">
        <f>EDATE(AR18,-543*12)</f>
        <v>40654</v>
      </c>
      <c r="AT18" s="12" t="str">
        <f>DATEDIF(AS18,[1]Sheet1!$K$2,"Y")&amp;"ปี"&amp;DATEDIF(AS18,[1]Sheet1!$K$2,"ym")&amp;"เดือน"&amp;DATEDIF(AS18,[1]Sheet1!$K$2,"md")&amp;"วัน"</f>
        <v>8ปี2เดือน2วัน</v>
      </c>
    </row>
    <row r="19" spans="1:46" s="13" customFormat="1" ht="18" customHeight="1">
      <c r="A19" s="532">
        <v>14</v>
      </c>
      <c r="B19" s="103">
        <v>2684</v>
      </c>
      <c r="C19" s="77" t="s">
        <v>982</v>
      </c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103"/>
      <c r="T19" s="13" t="s">
        <v>351</v>
      </c>
      <c r="U19" s="13" t="s">
        <v>738</v>
      </c>
      <c r="V19" s="13" t="s">
        <v>353</v>
      </c>
      <c r="W19" s="32">
        <v>1577000009750</v>
      </c>
      <c r="X19" s="33">
        <v>239155</v>
      </c>
      <c r="Y19" s="8" t="s">
        <v>104</v>
      </c>
      <c r="Z19" s="12" t="s">
        <v>207</v>
      </c>
      <c r="AA19" s="8"/>
      <c r="AB19" s="8"/>
      <c r="AC19" s="126">
        <v>2570300021498</v>
      </c>
      <c r="AD19" s="17" t="s">
        <v>145</v>
      </c>
      <c r="AE19" s="17" t="s">
        <v>983</v>
      </c>
      <c r="AF19" s="17" t="s">
        <v>353</v>
      </c>
      <c r="AG19" s="32">
        <v>5570301132611</v>
      </c>
      <c r="AH19" s="17" t="s">
        <v>265</v>
      </c>
      <c r="AI19" s="17" t="s">
        <v>984</v>
      </c>
      <c r="AJ19" s="17" t="s">
        <v>353</v>
      </c>
      <c r="AK19" s="32">
        <v>57030336879</v>
      </c>
      <c r="AL19" s="8">
        <v>94</v>
      </c>
      <c r="AM19" s="8">
        <v>9</v>
      </c>
      <c r="AN19" s="17" t="s">
        <v>305</v>
      </c>
      <c r="AO19" s="17" t="s">
        <v>306</v>
      </c>
      <c r="AP19" s="17" t="s">
        <v>307</v>
      </c>
      <c r="AQ19" s="8">
        <v>57140</v>
      </c>
      <c r="AR19" s="55">
        <v>239155</v>
      </c>
      <c r="AS19" s="56">
        <v>40828</v>
      </c>
      <c r="AT19" s="12" t="s">
        <v>985</v>
      </c>
    </row>
    <row r="20" spans="1:46" s="13" customFormat="1" ht="18" customHeight="1">
      <c r="A20" s="532">
        <v>15</v>
      </c>
      <c r="B20" s="103">
        <v>2690</v>
      </c>
      <c r="C20" s="77" t="s">
        <v>986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103"/>
      <c r="T20" s="13" t="s">
        <v>351</v>
      </c>
      <c r="U20" s="13" t="s">
        <v>987</v>
      </c>
      <c r="V20" s="13" t="s">
        <v>345</v>
      </c>
      <c r="W20" s="32">
        <v>1570301237721</v>
      </c>
      <c r="X20" s="33">
        <v>238657</v>
      </c>
      <c r="Y20" s="8" t="s">
        <v>104</v>
      </c>
      <c r="Z20" s="12" t="s">
        <v>206</v>
      </c>
      <c r="AA20" s="8"/>
      <c r="AB20" s="8"/>
      <c r="AC20" s="126">
        <v>5630900000932</v>
      </c>
      <c r="AD20" s="17" t="s">
        <v>145</v>
      </c>
      <c r="AE20" s="17" t="s">
        <v>988</v>
      </c>
      <c r="AF20" s="17" t="s">
        <v>345</v>
      </c>
      <c r="AG20" s="32">
        <v>5570300097138</v>
      </c>
      <c r="AH20" s="17" t="s">
        <v>150</v>
      </c>
      <c r="AI20" s="17" t="s">
        <v>312</v>
      </c>
      <c r="AJ20" s="17" t="s">
        <v>147</v>
      </c>
      <c r="AK20" s="32">
        <v>57030342291</v>
      </c>
      <c r="AL20" s="8">
        <v>316</v>
      </c>
      <c r="AM20" s="8">
        <v>9</v>
      </c>
      <c r="AN20" s="17" t="s">
        <v>305</v>
      </c>
      <c r="AO20" s="17" t="s">
        <v>306</v>
      </c>
      <c r="AP20" s="17" t="s">
        <v>307</v>
      </c>
      <c r="AQ20" s="8">
        <v>57140</v>
      </c>
      <c r="AR20" s="55">
        <v>238657</v>
      </c>
      <c r="AS20" s="56">
        <v>40330</v>
      </c>
      <c r="AT20" s="12" t="s">
        <v>989</v>
      </c>
    </row>
    <row r="21" spans="1:46" s="13" customFormat="1" ht="18" customHeight="1">
      <c r="A21" s="534">
        <v>16</v>
      </c>
      <c r="B21" s="103">
        <v>3360</v>
      </c>
      <c r="C21" s="392" t="s">
        <v>990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103"/>
      <c r="T21" s="13" t="s">
        <v>351</v>
      </c>
      <c r="U21" s="13" t="s">
        <v>991</v>
      </c>
      <c r="V21" s="13" t="s">
        <v>240</v>
      </c>
      <c r="W21" s="32">
        <v>1577000010201</v>
      </c>
      <c r="X21" s="33">
        <v>239183</v>
      </c>
      <c r="Y21" s="8" t="s">
        <v>104</v>
      </c>
      <c r="Z21" s="12" t="s">
        <v>212</v>
      </c>
      <c r="AA21" s="8"/>
      <c r="AB21" s="8"/>
      <c r="AC21" s="126"/>
      <c r="AD21" s="17"/>
      <c r="AE21" s="17"/>
      <c r="AF21" s="17"/>
      <c r="AG21" s="32"/>
      <c r="AH21" s="17"/>
      <c r="AI21" s="17"/>
      <c r="AJ21" s="17"/>
      <c r="AK21" s="32"/>
      <c r="AL21" s="8"/>
      <c r="AM21" s="8"/>
      <c r="AN21" s="17"/>
      <c r="AO21" s="17"/>
      <c r="AP21" s="17"/>
      <c r="AQ21" s="8"/>
      <c r="AR21" s="55"/>
      <c r="AS21" s="56"/>
      <c r="AT21" s="12"/>
    </row>
    <row r="22" spans="1:46" s="13" customFormat="1" ht="18" customHeight="1">
      <c r="A22" s="534">
        <v>17</v>
      </c>
      <c r="B22" s="103">
        <v>3362</v>
      </c>
      <c r="C22" s="392" t="s">
        <v>992</v>
      </c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103"/>
      <c r="T22" s="13" t="s">
        <v>351</v>
      </c>
      <c r="U22" s="13" t="s">
        <v>993</v>
      </c>
      <c r="V22" s="13" t="s">
        <v>817</v>
      </c>
      <c r="W22" s="32">
        <v>1577000006645</v>
      </c>
      <c r="X22" s="33">
        <v>238848</v>
      </c>
      <c r="Y22" s="8" t="s">
        <v>104</v>
      </c>
      <c r="Z22" s="12" t="s">
        <v>475</v>
      </c>
      <c r="AA22" s="8"/>
      <c r="AB22" s="8"/>
      <c r="AC22" s="126"/>
      <c r="AD22" s="17"/>
      <c r="AE22" s="17"/>
      <c r="AF22" s="17"/>
      <c r="AG22" s="32"/>
      <c r="AH22" s="17"/>
      <c r="AI22" s="17"/>
      <c r="AJ22" s="17"/>
      <c r="AK22" s="32"/>
      <c r="AL22" s="8"/>
      <c r="AM22" s="8"/>
      <c r="AN22" s="17"/>
      <c r="AO22" s="17"/>
      <c r="AP22" s="17"/>
      <c r="AQ22" s="8"/>
      <c r="AR22" s="55"/>
      <c r="AS22" s="56"/>
      <c r="AT22" s="12"/>
    </row>
    <row r="23" spans="1:46" s="13" customFormat="1" ht="18" customHeight="1">
      <c r="A23" s="532">
        <v>18</v>
      </c>
      <c r="B23" s="103">
        <v>3366</v>
      </c>
      <c r="C23" s="392" t="s">
        <v>995</v>
      </c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103"/>
      <c r="T23" s="13" t="s">
        <v>351</v>
      </c>
      <c r="U23" s="13" t="s">
        <v>996</v>
      </c>
      <c r="V23" s="13" t="s">
        <v>817</v>
      </c>
      <c r="W23" s="32">
        <v>1577000004634</v>
      </c>
      <c r="X23" s="33">
        <v>238659</v>
      </c>
      <c r="Y23" s="8" t="s">
        <v>104</v>
      </c>
      <c r="Z23" s="12" t="s">
        <v>475</v>
      </c>
      <c r="AA23" s="8"/>
      <c r="AB23" s="8"/>
      <c r="AC23" s="126"/>
      <c r="AD23" s="17"/>
      <c r="AE23" s="17"/>
      <c r="AF23" s="17"/>
      <c r="AG23" s="32"/>
      <c r="AH23" s="17"/>
      <c r="AI23" s="17"/>
      <c r="AJ23" s="17"/>
      <c r="AK23" s="32"/>
      <c r="AL23" s="8"/>
      <c r="AM23" s="8"/>
      <c r="AN23" s="17"/>
      <c r="AO23" s="17"/>
      <c r="AP23" s="17"/>
      <c r="AQ23" s="8"/>
      <c r="AR23" s="55"/>
      <c r="AS23" s="56"/>
      <c r="AT23" s="12"/>
    </row>
    <row r="24" spans="1:46" s="13" customFormat="1" ht="18" customHeight="1">
      <c r="A24" s="532">
        <v>19</v>
      </c>
      <c r="B24" s="103">
        <v>3368</v>
      </c>
      <c r="C24" s="392" t="s">
        <v>997</v>
      </c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103"/>
      <c r="T24" s="13" t="s">
        <v>351</v>
      </c>
      <c r="U24" s="13" t="s">
        <v>998</v>
      </c>
      <c r="V24" s="13" t="s">
        <v>152</v>
      </c>
      <c r="W24" s="32">
        <v>1577000007471</v>
      </c>
      <c r="X24" s="33">
        <v>238920</v>
      </c>
      <c r="Y24" s="8" t="s">
        <v>104</v>
      </c>
      <c r="Z24" s="8" t="s">
        <v>475</v>
      </c>
      <c r="AA24" s="8"/>
      <c r="AB24" s="8"/>
      <c r="AC24" s="126"/>
      <c r="AD24" s="17"/>
      <c r="AE24" s="17"/>
      <c r="AF24" s="17"/>
      <c r="AG24" s="32"/>
      <c r="AH24" s="17"/>
      <c r="AI24" s="17"/>
      <c r="AJ24" s="17"/>
      <c r="AK24" s="32"/>
      <c r="AL24" s="8"/>
      <c r="AM24" s="8"/>
      <c r="AN24" s="17"/>
      <c r="AO24" s="17"/>
      <c r="AP24" s="17"/>
      <c r="AQ24" s="8"/>
      <c r="AR24" s="55"/>
      <c r="AS24" s="56"/>
      <c r="AT24" s="12"/>
    </row>
    <row r="25" spans="1:46" s="13" customFormat="1" ht="18" customHeight="1">
      <c r="A25" s="532">
        <v>20</v>
      </c>
      <c r="B25" s="103">
        <v>3367</v>
      </c>
      <c r="C25" s="392" t="s">
        <v>999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103"/>
      <c r="T25" s="13" t="s">
        <v>351</v>
      </c>
      <c r="U25" s="13" t="s">
        <v>1000</v>
      </c>
      <c r="V25" s="13" t="s">
        <v>147</v>
      </c>
      <c r="W25" s="32">
        <v>1577000008966</v>
      </c>
      <c r="X25" s="33">
        <v>239080</v>
      </c>
      <c r="Y25" s="8" t="s">
        <v>104</v>
      </c>
      <c r="Z25" s="8" t="s">
        <v>213</v>
      </c>
      <c r="AA25" s="8"/>
      <c r="AB25" s="8"/>
      <c r="AC25" s="126"/>
      <c r="AD25" s="17"/>
      <c r="AE25" s="17"/>
      <c r="AF25" s="17"/>
      <c r="AG25" s="32"/>
      <c r="AH25" s="17"/>
      <c r="AI25" s="17"/>
      <c r="AJ25" s="17"/>
      <c r="AK25" s="32"/>
      <c r="AL25" s="8"/>
      <c r="AM25" s="8"/>
      <c r="AN25" s="17"/>
      <c r="AO25" s="17"/>
      <c r="AP25" s="17"/>
      <c r="AQ25" s="8"/>
      <c r="AR25" s="55"/>
      <c r="AS25" s="56"/>
      <c r="AT25" s="12"/>
    </row>
    <row r="26" spans="1:46" s="442" customFormat="1" ht="18" customHeight="1">
      <c r="A26" s="534">
        <v>21</v>
      </c>
      <c r="B26" s="431">
        <v>3386</v>
      </c>
      <c r="C26" s="432" t="s">
        <v>1180</v>
      </c>
      <c r="D26" s="433"/>
      <c r="E26" s="433"/>
      <c r="F26" s="433"/>
      <c r="G26" s="433"/>
      <c r="H26" s="433"/>
      <c r="I26" s="433"/>
      <c r="J26" s="433"/>
      <c r="K26" s="433"/>
      <c r="L26" s="433"/>
      <c r="M26" s="433"/>
      <c r="N26" s="433"/>
      <c r="O26" s="433"/>
      <c r="P26" s="433"/>
      <c r="Q26" s="433"/>
      <c r="R26" s="433"/>
      <c r="S26" s="443" t="s">
        <v>824</v>
      </c>
      <c r="T26" s="432" t="s">
        <v>351</v>
      </c>
      <c r="U26" s="433" t="s">
        <v>1181</v>
      </c>
      <c r="V26" s="433" t="s">
        <v>1182</v>
      </c>
      <c r="W26" s="434">
        <v>1579901383661</v>
      </c>
      <c r="X26" s="435">
        <v>238498</v>
      </c>
      <c r="Y26" s="436" t="s">
        <v>104</v>
      </c>
      <c r="Z26" s="431" t="s">
        <v>143</v>
      </c>
      <c r="AA26" s="431">
        <v>15</v>
      </c>
      <c r="AB26" s="431">
        <v>4</v>
      </c>
      <c r="AC26" s="437"/>
      <c r="AD26" s="433"/>
      <c r="AE26" s="433"/>
      <c r="AF26" s="433"/>
      <c r="AG26" s="438"/>
      <c r="AH26" s="433"/>
      <c r="AI26" s="433"/>
      <c r="AJ26" s="433"/>
      <c r="AK26" s="438"/>
      <c r="AL26" s="431"/>
      <c r="AM26" s="431"/>
      <c r="AN26" s="433"/>
      <c r="AO26" s="433"/>
      <c r="AP26" s="433"/>
      <c r="AQ26" s="431"/>
      <c r="AR26" s="439">
        <f>X26</f>
        <v>238498</v>
      </c>
      <c r="AS26" s="440">
        <f>EDATE(AR26,-543*12)</f>
        <v>40171</v>
      </c>
      <c r="AT26" s="441"/>
    </row>
    <row r="27" spans="1:46" s="16" customFormat="1" ht="18" customHeight="1">
      <c r="P27" s="117" t="s">
        <v>118</v>
      </c>
      <c r="Q27" s="120" t="s">
        <v>4</v>
      </c>
      <c r="R27" s="121" t="s">
        <v>5</v>
      </c>
      <c r="S27" s="122" t="s">
        <v>6</v>
      </c>
      <c r="T27" s="31"/>
      <c r="U27" s="31"/>
      <c r="V27" s="31"/>
      <c r="X27" s="557" t="s">
        <v>142</v>
      </c>
      <c r="Y27" s="558"/>
      <c r="Z27" s="127"/>
    </row>
    <row r="28" spans="1:46" s="16" customFormat="1" ht="18" customHeight="1">
      <c r="P28" s="19"/>
      <c r="Q28" s="30">
        <v>11</v>
      </c>
      <c r="R28" s="30">
        <v>10</v>
      </c>
      <c r="S28" s="30">
        <v>21</v>
      </c>
      <c r="X28" s="594" t="s">
        <v>143</v>
      </c>
      <c r="Y28" s="594"/>
      <c r="Z28" s="30"/>
    </row>
    <row r="29" spans="1:46" s="16" customFormat="1" ht="18" customHeight="1">
      <c r="X29" s="594" t="s">
        <v>206</v>
      </c>
      <c r="Y29" s="594"/>
      <c r="Z29" s="30"/>
    </row>
    <row r="30" spans="1:46" s="16" customFormat="1" ht="18" customHeight="1">
      <c r="X30" s="594" t="s">
        <v>207</v>
      </c>
      <c r="Y30" s="594"/>
      <c r="Z30" s="30"/>
    </row>
    <row r="31" spans="1:46" s="16" customFormat="1" ht="18" customHeight="1">
      <c r="X31" s="594" t="s">
        <v>208</v>
      </c>
      <c r="Y31" s="594"/>
      <c r="Z31" s="30"/>
    </row>
    <row r="32" spans="1:46" s="16" customFormat="1" ht="18" customHeight="1">
      <c r="X32" s="594" t="s">
        <v>209</v>
      </c>
      <c r="Y32" s="594"/>
      <c r="Z32" s="30"/>
    </row>
    <row r="33" spans="1:46">
      <c r="X33" s="594" t="s">
        <v>210</v>
      </c>
      <c r="Y33" s="594"/>
      <c r="Z33" s="30"/>
    </row>
    <row r="34" spans="1:46">
      <c r="X34" s="594" t="s">
        <v>211</v>
      </c>
      <c r="Y34" s="594"/>
      <c r="Z34" s="30"/>
    </row>
    <row r="35" spans="1:46">
      <c r="X35" s="594" t="s">
        <v>212</v>
      </c>
      <c r="Y35" s="594"/>
      <c r="Z35" s="30"/>
    </row>
    <row r="36" spans="1:46">
      <c r="S36" s="8" t="e">
        <f>#REF!</f>
        <v>#REF!</v>
      </c>
      <c r="T36" s="8" t="e">
        <f>#REF!</f>
        <v>#REF!</v>
      </c>
      <c r="U36" s="8" t="e">
        <f>#REF!</f>
        <v>#REF!</v>
      </c>
      <c r="V36" s="8" t="str">
        <f>X27</f>
        <v>ห้วยเย็น</v>
      </c>
      <c r="W36" s="8" t="str">
        <f>X28</f>
        <v>เมืองกาญจน์</v>
      </c>
      <c r="X36" s="594" t="s">
        <v>213</v>
      </c>
      <c r="Y36" s="594"/>
      <c r="Z36" s="30"/>
      <c r="AA36" s="3" t="str">
        <f>X32</f>
        <v>ห้วยสา</v>
      </c>
      <c r="AB36" s="3" t="str">
        <f>X33</f>
        <v>ธารทอง</v>
      </c>
    </row>
    <row r="37" spans="1:46">
      <c r="S37" s="8" t="e">
        <f>#REF!</f>
        <v>#REF!</v>
      </c>
      <c r="T37" s="8" t="e">
        <f>#REF!</f>
        <v>#REF!</v>
      </c>
      <c r="U37" s="8" t="e">
        <f>#REF!</f>
        <v>#REF!</v>
      </c>
      <c r="V37" s="8">
        <f>Z27</f>
        <v>0</v>
      </c>
      <c r="W37" s="8">
        <f>Z28</f>
        <v>0</v>
      </c>
      <c r="X37" s="604" t="s">
        <v>6</v>
      </c>
      <c r="Y37" s="604"/>
      <c r="Z37" s="128">
        <f>SUM(Z27:Z36)</f>
        <v>0</v>
      </c>
      <c r="AA37" s="3">
        <f>Z32</f>
        <v>0</v>
      </c>
      <c r="AB37" s="3">
        <f>Z33</f>
        <v>0</v>
      </c>
    </row>
    <row r="40" spans="1:46" ht="18" customHeight="1">
      <c r="A40" s="12"/>
      <c r="B40" s="12"/>
      <c r="C40" s="13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35"/>
      <c r="T40" s="13"/>
      <c r="U40" s="13"/>
      <c r="V40" s="13"/>
      <c r="W40" s="17"/>
      <c r="X40" s="24"/>
      <c r="Y40" s="12"/>
      <c r="Z40" s="13"/>
      <c r="AA40" s="12"/>
      <c r="AB40" s="12"/>
      <c r="AC40" s="39"/>
      <c r="AD40" s="13"/>
      <c r="AE40" s="13"/>
      <c r="AF40" s="13"/>
      <c r="AG40" s="20"/>
      <c r="AH40" s="13"/>
      <c r="AI40" s="13"/>
      <c r="AJ40" s="13"/>
      <c r="AK40" s="20"/>
      <c r="AL40" s="12"/>
      <c r="AM40" s="12"/>
      <c r="AN40" s="13"/>
      <c r="AO40" s="13"/>
      <c r="AP40" s="13"/>
      <c r="AQ40" s="12"/>
      <c r="AR40" s="55"/>
      <c r="AS40" s="56"/>
      <c r="AT40" s="57"/>
    </row>
    <row r="42" spans="1:46" s="16" customFormat="1" ht="18" customHeight="1">
      <c r="A42" s="12"/>
      <c r="B42" s="15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63"/>
      <c r="T42" s="13"/>
      <c r="U42" s="13"/>
      <c r="V42" s="13"/>
      <c r="W42" s="32"/>
      <c r="X42" s="33"/>
      <c r="Y42" s="8"/>
      <c r="Z42" s="12"/>
      <c r="AA42" s="4"/>
      <c r="AB42" s="4"/>
      <c r="AC42" s="43"/>
      <c r="AD42" s="3"/>
      <c r="AE42" s="3"/>
      <c r="AF42" s="3"/>
      <c r="AG42" s="46"/>
      <c r="AH42" s="3"/>
      <c r="AI42" s="3"/>
      <c r="AJ42" s="3"/>
      <c r="AK42" s="46"/>
      <c r="AL42" s="110"/>
      <c r="AM42" s="4"/>
      <c r="AN42" s="3"/>
      <c r="AO42" s="3"/>
      <c r="AP42" s="3"/>
      <c r="AQ42" s="4"/>
      <c r="AR42" s="55"/>
      <c r="AS42" s="56"/>
      <c r="AT42" s="12"/>
    </row>
    <row r="43" spans="1:46" s="16" customFormat="1" ht="18" customHeight="1">
      <c r="A43" s="12"/>
      <c r="B43" s="85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85"/>
      <c r="T43" s="79"/>
      <c r="U43" s="79"/>
      <c r="V43" s="79"/>
      <c r="W43" s="123"/>
      <c r="X43" s="124"/>
      <c r="Y43" s="87"/>
      <c r="Z43" s="85"/>
      <c r="AA43" s="4"/>
      <c r="AB43" s="4"/>
      <c r="AC43" s="43"/>
      <c r="AD43" s="3"/>
      <c r="AE43" s="3"/>
      <c r="AF43" s="3"/>
      <c r="AG43" s="46"/>
      <c r="AH43" s="3"/>
      <c r="AI43" s="3"/>
      <c r="AJ43" s="3"/>
      <c r="AK43" s="46"/>
      <c r="AL43" s="4"/>
      <c r="AM43" s="4"/>
      <c r="AN43" s="3"/>
      <c r="AO43" s="3"/>
      <c r="AP43" s="3"/>
      <c r="AQ43" s="4"/>
      <c r="AR43" s="130"/>
      <c r="AS43" s="131"/>
      <c r="AT43" s="85"/>
    </row>
  </sheetData>
  <mergeCells count="22">
    <mergeCell ref="X35:Y35"/>
    <mergeCell ref="X36:Y36"/>
    <mergeCell ref="X37:Y37"/>
    <mergeCell ref="A3:A5"/>
    <mergeCell ref="B3:B5"/>
    <mergeCell ref="C3:C5"/>
    <mergeCell ref="S3:S4"/>
    <mergeCell ref="X30:Y30"/>
    <mergeCell ref="X31:Y31"/>
    <mergeCell ref="X32:Y32"/>
    <mergeCell ref="X33:Y33"/>
    <mergeCell ref="X34:Y34"/>
    <mergeCell ref="AH5:AJ5"/>
    <mergeCell ref="AL5:AQ5"/>
    <mergeCell ref="X27:Y27"/>
    <mergeCell ref="X28:Y28"/>
    <mergeCell ref="X29:Y29"/>
    <mergeCell ref="A1:S1"/>
    <mergeCell ref="A2:S2"/>
    <mergeCell ref="D3:R3"/>
    <mergeCell ref="AA5:AB5"/>
    <mergeCell ref="AD5:AF5"/>
  </mergeCells>
  <pageMargins left="0.78740157480314998" right="0.196850393700787" top="0.59055118110236204" bottom="0.15748031496063" header="0.196850393700787" footer="0.196850393700787"/>
  <pageSetup paperSize="9" orientation="portrait" blackAndWhite="1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9"/>
  <sheetViews>
    <sheetView workbookViewId="0">
      <selection activeCell="C27" sqref="C27"/>
    </sheetView>
  </sheetViews>
  <sheetFormatPr defaultColWidth="9" defaultRowHeight="14.25"/>
  <cols>
    <col min="1" max="1" width="14.125" customWidth="1"/>
    <col min="2" max="2" width="6.75" customWidth="1"/>
    <col min="3" max="3" width="8.375" customWidth="1"/>
    <col min="4" max="4" width="7.75" customWidth="1"/>
    <col min="5" max="5" width="7.125" customWidth="1"/>
    <col min="6" max="6" width="6.875" customWidth="1"/>
    <col min="7" max="7" width="6.375" customWidth="1"/>
    <col min="8" max="9" width="6" customWidth="1"/>
    <col min="10" max="10" width="7.5" customWidth="1"/>
    <col min="11" max="11" width="8.25" customWidth="1"/>
    <col min="12" max="12" width="5.75" customWidth="1"/>
  </cols>
  <sheetData>
    <row r="1" spans="1:12" ht="24" customHeight="1">
      <c r="A1" s="579" t="s">
        <v>51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1"/>
    </row>
    <row r="2" spans="1:12" ht="21.75" customHeight="1">
      <c r="A2" s="582" t="s">
        <v>52</v>
      </c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4"/>
    </row>
    <row r="3" spans="1:12" ht="18" customHeight="1">
      <c r="A3" s="585" t="s">
        <v>0</v>
      </c>
      <c r="B3" s="585" t="s">
        <v>53</v>
      </c>
      <c r="C3" s="585"/>
      <c r="D3" s="585"/>
      <c r="E3" s="585"/>
      <c r="F3" s="585"/>
      <c r="G3" s="585"/>
      <c r="H3" s="585"/>
      <c r="I3" s="585"/>
      <c r="J3" s="585"/>
      <c r="K3" s="585"/>
      <c r="L3" s="586" t="s">
        <v>6</v>
      </c>
    </row>
    <row r="4" spans="1:12" ht="18">
      <c r="A4" s="585"/>
      <c r="B4" s="324" t="e">
        <f>ป4.2!T38</f>
        <v>#REF!</v>
      </c>
      <c r="C4" s="324" t="e">
        <f>ป4.2!U38</f>
        <v>#REF!</v>
      </c>
      <c r="D4" s="324" t="e">
        <f>ป4.2!V38</f>
        <v>#REF!</v>
      </c>
      <c r="E4" s="324" t="e">
        <f>ป4.2!W38</f>
        <v>#REF!</v>
      </c>
      <c r="F4" s="324" t="str">
        <f>ป4.2!X37</f>
        <v>ใหม่เจริญ</v>
      </c>
      <c r="G4" s="324" t="str">
        <f>ป4.2!Y37</f>
        <v>ห้วยสา</v>
      </c>
      <c r="H4" s="324" t="str">
        <f>ป4.2!Z37</f>
        <v>ธารทอง</v>
      </c>
      <c r="I4" s="324" t="str">
        <f>ป4.2!AA37</f>
        <v>ห้วยตุ๊</v>
      </c>
      <c r="J4" s="324" t="str">
        <f>ป4.2!AB37</f>
        <v>กิ่วกาญจน์</v>
      </c>
      <c r="K4" s="324" t="str">
        <f>ป4.2!AC37</f>
        <v>กิ่วดอยหลวง</v>
      </c>
      <c r="L4" s="586"/>
    </row>
    <row r="5" spans="1:12" ht="15" customHeight="1">
      <c r="A5" s="325" t="s">
        <v>54</v>
      </c>
      <c r="B5" s="326">
        <f>ป2.1!Z28</f>
        <v>0</v>
      </c>
      <c r="C5" s="326">
        <f>ป2.1!Z29</f>
        <v>0</v>
      </c>
      <c r="D5" s="326">
        <f>ป2.1!Z51</f>
        <v>0</v>
      </c>
      <c r="E5" s="326">
        <f>ป2.1!Z52</f>
        <v>0</v>
      </c>
      <c r="F5" s="326">
        <f>ป2.1!Z53</f>
        <v>0</v>
      </c>
      <c r="G5" s="326">
        <f>ป2.1!Z54</f>
        <v>0</v>
      </c>
      <c r="H5" s="326">
        <f>ป2.1!Z55</f>
        <v>0</v>
      </c>
      <c r="I5" s="326">
        <f>ป2.1!Z56</f>
        <v>0</v>
      </c>
      <c r="J5" s="326">
        <f>ป2.1!Z57</f>
        <v>0</v>
      </c>
      <c r="K5" s="326">
        <f>ป2.1!Z58</f>
        <v>0</v>
      </c>
      <c r="L5" s="344">
        <f>SUM(B5:K5)</f>
        <v>0</v>
      </c>
    </row>
    <row r="6" spans="1:12" ht="15" customHeight="1">
      <c r="A6" s="325" t="s">
        <v>55</v>
      </c>
      <c r="B6" s="326">
        <f>ป3.1!Z25</f>
        <v>0</v>
      </c>
      <c r="C6" s="326">
        <f>ป3.1!Z26</f>
        <v>0</v>
      </c>
      <c r="D6" s="326">
        <f>ป3.1!Z27</f>
        <v>0</v>
      </c>
      <c r="E6" s="326">
        <f>ป3.1!Z28</f>
        <v>0</v>
      </c>
      <c r="F6" s="326">
        <f>ป3.1!Z29</f>
        <v>0</v>
      </c>
      <c r="G6" s="326">
        <f>ป3.1!Z30</f>
        <v>0</v>
      </c>
      <c r="H6" s="326">
        <f>ป3.1!Z31</f>
        <v>0</v>
      </c>
      <c r="I6" s="326">
        <f>ป3.1!Z32</f>
        <v>0</v>
      </c>
      <c r="J6" s="326">
        <f>ป3.1!Z33</f>
        <v>0</v>
      </c>
      <c r="K6" s="326">
        <f>ป3.1!Z34</f>
        <v>0</v>
      </c>
      <c r="L6" s="344">
        <f>SUM(B6:K6)</f>
        <v>0</v>
      </c>
    </row>
    <row r="7" spans="1:12" ht="15" customHeight="1">
      <c r="A7" s="325" t="s">
        <v>56</v>
      </c>
      <c r="B7" s="326" t="e">
        <f>ป4.2!#REF!</f>
        <v>#REF!</v>
      </c>
      <c r="C7" s="326" t="e">
        <f>ป4.2!#REF!</f>
        <v>#REF!</v>
      </c>
      <c r="D7" s="326" t="e">
        <f>ป4.2!#REF!</f>
        <v>#REF!</v>
      </c>
      <c r="E7" s="326" t="e">
        <f>ป4.2!#REF!</f>
        <v>#REF!</v>
      </c>
      <c r="F7" s="326">
        <f>ป4.2!Z30</f>
        <v>0</v>
      </c>
      <c r="G7" s="326">
        <f>ป4.2!Z31</f>
        <v>0</v>
      </c>
      <c r="H7" s="326">
        <f>ป4.2!Z32</f>
        <v>0</v>
      </c>
      <c r="I7" s="326">
        <f>ป4.2!Z33</f>
        <v>0</v>
      </c>
      <c r="J7" s="326">
        <f>ป4.2!Z34</f>
        <v>0</v>
      </c>
      <c r="K7" s="326">
        <f>ป4.2!Z35</f>
        <v>0</v>
      </c>
      <c r="L7" s="344" t="e">
        <f>SUM(B7:K7)</f>
        <v>#REF!</v>
      </c>
    </row>
    <row r="8" spans="1:12" ht="15.95" customHeight="1">
      <c r="A8" s="327" t="s">
        <v>10</v>
      </c>
      <c r="B8" s="328" t="e">
        <f>SUM(B5:B7)</f>
        <v>#REF!</v>
      </c>
      <c r="C8" s="328" t="e">
        <f t="shared" ref="C8:L8" si="0">SUM(C5:C7)</f>
        <v>#REF!</v>
      </c>
      <c r="D8" s="328" t="e">
        <f t="shared" si="0"/>
        <v>#REF!</v>
      </c>
      <c r="E8" s="328" t="e">
        <f t="shared" si="0"/>
        <v>#REF!</v>
      </c>
      <c r="F8" s="328">
        <f t="shared" si="0"/>
        <v>0</v>
      </c>
      <c r="G8" s="328">
        <f t="shared" si="0"/>
        <v>0</v>
      </c>
      <c r="H8" s="328">
        <f t="shared" si="0"/>
        <v>0</v>
      </c>
      <c r="I8" s="328">
        <f t="shared" si="0"/>
        <v>0</v>
      </c>
      <c r="J8" s="328">
        <f t="shared" si="0"/>
        <v>0</v>
      </c>
      <c r="K8" s="328">
        <f t="shared" si="0"/>
        <v>0</v>
      </c>
      <c r="L8" s="328" t="e">
        <f t="shared" si="0"/>
        <v>#REF!</v>
      </c>
    </row>
    <row r="9" spans="1:12" ht="15" customHeight="1">
      <c r="A9" s="329" t="s">
        <v>11</v>
      </c>
      <c r="B9" s="326">
        <f>ป5!Z31</f>
        <v>3</v>
      </c>
      <c r="C9" s="326">
        <f>ป5!Z32</f>
        <v>1</v>
      </c>
      <c r="D9" s="326">
        <f>ป5!Z33</f>
        <v>7</v>
      </c>
      <c r="E9" s="326">
        <f>ป5!Z34</f>
        <v>3</v>
      </c>
      <c r="F9" s="326">
        <f>ป5!Z35</f>
        <v>2</v>
      </c>
      <c r="G9" s="326">
        <f>ป5!Z36</f>
        <v>0</v>
      </c>
      <c r="H9" s="326">
        <f>ป5!Z37</f>
        <v>0</v>
      </c>
      <c r="I9" s="326">
        <f>ป5!Z38</f>
        <v>3</v>
      </c>
      <c r="J9" s="326">
        <f>ป5!Z39</f>
        <v>2</v>
      </c>
      <c r="K9" s="326">
        <f>ป5!Z40</f>
        <v>2</v>
      </c>
      <c r="L9" s="344">
        <f>SUM(B9:K9)</f>
        <v>23</v>
      </c>
    </row>
    <row r="10" spans="1:12" ht="15" customHeight="1">
      <c r="A10" s="329" t="s">
        <v>14</v>
      </c>
      <c r="B10" s="326">
        <f>ป5!Z32</f>
        <v>1</v>
      </c>
      <c r="C10" s="326" t="e">
        <f>#REF!</f>
        <v>#REF!</v>
      </c>
      <c r="D10" s="326" t="e">
        <f>#REF!</f>
        <v>#REF!</v>
      </c>
      <c r="E10" s="326" t="e">
        <f>#REF!</f>
        <v>#REF!</v>
      </c>
      <c r="F10" s="326" t="e">
        <f>#REF!</f>
        <v>#REF!</v>
      </c>
      <c r="G10" s="326" t="e">
        <f>#REF!</f>
        <v>#REF!</v>
      </c>
      <c r="H10" s="326" t="e">
        <f>#REF!</f>
        <v>#REF!</v>
      </c>
      <c r="I10" s="326" t="e">
        <f>#REF!</f>
        <v>#REF!</v>
      </c>
      <c r="J10" s="326" t="e">
        <f>#REF!</f>
        <v>#REF!</v>
      </c>
      <c r="K10" s="326" t="e">
        <f>#REF!</f>
        <v>#REF!</v>
      </c>
      <c r="L10" s="344" t="e">
        <f>SUM(B10:K10)</f>
        <v>#REF!</v>
      </c>
    </row>
    <row r="11" spans="1:12" ht="15" customHeight="1">
      <c r="A11" s="329" t="s">
        <v>15</v>
      </c>
      <c r="B11" s="326">
        <f>ป5!Z33</f>
        <v>7</v>
      </c>
      <c r="C11" s="326" t="e">
        <f>ม2.2!T40</f>
        <v>#REF!</v>
      </c>
      <c r="D11" s="326" t="e">
        <f>ม2.2!U40</f>
        <v>#REF!</v>
      </c>
      <c r="E11" s="326">
        <f>ม2.2!V40</f>
        <v>0</v>
      </c>
      <c r="F11" s="326">
        <f>ม2.2!W40</f>
        <v>0</v>
      </c>
      <c r="G11" s="326" t="str">
        <f>ม2.2!X40</f>
        <v>รวม</v>
      </c>
      <c r="H11" s="326">
        <f>ม2.2!Y40</f>
        <v>0</v>
      </c>
      <c r="I11" s="326">
        <f>ม2.2!Z40</f>
        <v>0</v>
      </c>
      <c r="J11" s="326">
        <f>ม2.2!AA40</f>
        <v>0</v>
      </c>
      <c r="K11" s="326">
        <f>ม2.2!AB40</f>
        <v>0</v>
      </c>
      <c r="L11" s="344" t="e">
        <f>SUM(B11:K11)</f>
        <v>#REF!</v>
      </c>
    </row>
    <row r="12" spans="1:12" ht="15" customHeight="1">
      <c r="A12" s="329" t="s">
        <v>17</v>
      </c>
      <c r="B12" s="326">
        <f>ป5!Z34</f>
        <v>3</v>
      </c>
      <c r="C12" s="326" t="e">
        <f>#REF!</f>
        <v>#REF!</v>
      </c>
      <c r="D12" s="326" t="e">
        <f>#REF!</f>
        <v>#REF!</v>
      </c>
      <c r="E12" s="326" t="e">
        <f>#REF!</f>
        <v>#REF!</v>
      </c>
      <c r="F12" s="326" t="e">
        <f>#REF!</f>
        <v>#REF!</v>
      </c>
      <c r="G12" s="326" t="e">
        <f>#REF!</f>
        <v>#REF!</v>
      </c>
      <c r="H12" s="326" t="e">
        <f>#REF!</f>
        <v>#REF!</v>
      </c>
      <c r="I12" s="326" t="e">
        <f>#REF!</f>
        <v>#REF!</v>
      </c>
      <c r="J12" s="326" t="e">
        <f>#REF!</f>
        <v>#REF!</v>
      </c>
      <c r="K12" s="326" t="e">
        <f>#REF!</f>
        <v>#REF!</v>
      </c>
      <c r="L12" s="344" t="e">
        <f>SUM(B12:K12)</f>
        <v>#REF!</v>
      </c>
    </row>
    <row r="13" spans="1:12" ht="15" customHeight="1">
      <c r="A13" s="329" t="s">
        <v>57</v>
      </c>
      <c r="B13" s="326">
        <f>ป5!Z35</f>
        <v>2</v>
      </c>
      <c r="C13" s="326" t="e">
        <f>#REF!</f>
        <v>#REF!</v>
      </c>
      <c r="D13" s="326" t="e">
        <f>#REF!</f>
        <v>#REF!</v>
      </c>
      <c r="E13" s="326" t="e">
        <f>#REF!</f>
        <v>#REF!</v>
      </c>
      <c r="F13" s="326" t="e">
        <f>#REF!</f>
        <v>#REF!</v>
      </c>
      <c r="G13" s="326" t="e">
        <f>#REF!</f>
        <v>#REF!</v>
      </c>
      <c r="H13" s="326" t="e">
        <f>#REF!</f>
        <v>#REF!</v>
      </c>
      <c r="I13" s="326" t="e">
        <f>#REF!</f>
        <v>#REF!</v>
      </c>
      <c r="J13" s="326" t="e">
        <f>#REF!</f>
        <v>#REF!</v>
      </c>
      <c r="K13" s="326" t="e">
        <f>#REF!</f>
        <v>#REF!</v>
      </c>
      <c r="L13" s="344" t="e">
        <f>SUM(B13:K13)</f>
        <v>#REF!</v>
      </c>
    </row>
    <row r="14" spans="1:12" ht="15.95" customHeight="1">
      <c r="A14" s="330" t="s">
        <v>21</v>
      </c>
      <c r="B14" s="331">
        <f>SUM(B9:B13)</f>
        <v>16</v>
      </c>
      <c r="C14" s="331" t="e">
        <f t="shared" ref="C14:L14" si="1">SUM(C9:C13)</f>
        <v>#REF!</v>
      </c>
      <c r="D14" s="331" t="e">
        <f t="shared" si="1"/>
        <v>#REF!</v>
      </c>
      <c r="E14" s="331" t="e">
        <f t="shared" si="1"/>
        <v>#REF!</v>
      </c>
      <c r="F14" s="331" t="e">
        <f t="shared" si="1"/>
        <v>#REF!</v>
      </c>
      <c r="G14" s="331" t="e">
        <f t="shared" si="1"/>
        <v>#REF!</v>
      </c>
      <c r="H14" s="331" t="e">
        <f t="shared" si="1"/>
        <v>#REF!</v>
      </c>
      <c r="I14" s="331" t="e">
        <f t="shared" si="1"/>
        <v>#REF!</v>
      </c>
      <c r="J14" s="331" t="e">
        <f t="shared" si="1"/>
        <v>#REF!</v>
      </c>
      <c r="K14" s="331" t="e">
        <f t="shared" si="1"/>
        <v>#REF!</v>
      </c>
      <c r="L14" s="331" t="e">
        <f t="shared" si="1"/>
        <v>#REF!</v>
      </c>
    </row>
    <row r="15" spans="1:12" ht="15.95" customHeight="1">
      <c r="A15" s="332" t="s">
        <v>58</v>
      </c>
      <c r="B15" s="326">
        <f>ม.3!T43</f>
        <v>1</v>
      </c>
      <c r="C15" s="326">
        <f>ม.3!U43</f>
        <v>0</v>
      </c>
      <c r="D15" s="326">
        <f>ม.3!V43</f>
        <v>5</v>
      </c>
      <c r="E15" s="326">
        <f>ม.3!W43</f>
        <v>1</v>
      </c>
      <c r="F15" s="326">
        <f>ม.3!X43</f>
        <v>4</v>
      </c>
      <c r="G15" s="326">
        <f>ม.3!Y43</f>
        <v>1</v>
      </c>
      <c r="H15" s="326">
        <f>ม.3!Z43</f>
        <v>0</v>
      </c>
      <c r="I15" s="326">
        <f>ม.3!AA43</f>
        <v>1</v>
      </c>
      <c r="J15" s="326">
        <f>ม.3!AB43</f>
        <v>2</v>
      </c>
      <c r="K15" s="326">
        <f>ม.3!AC43</f>
        <v>2</v>
      </c>
      <c r="L15" s="344">
        <f>SUM(B15:K15)</f>
        <v>17</v>
      </c>
    </row>
    <row r="16" spans="1:12" ht="15.95" customHeight="1">
      <c r="A16" s="332" t="s">
        <v>25</v>
      </c>
      <c r="B16" s="326" t="e">
        <f>#REF!</f>
        <v>#REF!</v>
      </c>
      <c r="C16" s="326" t="e">
        <f>#REF!</f>
        <v>#REF!</v>
      </c>
      <c r="D16" s="326" t="e">
        <f>#REF!</f>
        <v>#REF!</v>
      </c>
      <c r="E16" s="326" t="e">
        <f>#REF!</f>
        <v>#REF!</v>
      </c>
      <c r="F16" s="326" t="e">
        <f>#REF!</f>
        <v>#REF!</v>
      </c>
      <c r="G16" s="326" t="e">
        <f>#REF!</f>
        <v>#REF!</v>
      </c>
      <c r="H16" s="326" t="e">
        <f>#REF!</f>
        <v>#REF!</v>
      </c>
      <c r="I16" s="326" t="e">
        <f>#REF!</f>
        <v>#REF!</v>
      </c>
      <c r="J16" s="326" t="e">
        <f>#REF!</f>
        <v>#REF!</v>
      </c>
      <c r="K16" s="326" t="e">
        <f>#REF!</f>
        <v>#REF!</v>
      </c>
      <c r="L16" s="344" t="e">
        <f>SUM(B16:K16)</f>
        <v>#REF!</v>
      </c>
    </row>
    <row r="17" spans="1:12" ht="15.95" customHeight="1">
      <c r="A17" s="332" t="s">
        <v>26</v>
      </c>
      <c r="B17" s="326" t="e">
        <f>#REF!</f>
        <v>#REF!</v>
      </c>
      <c r="C17" s="326" t="e">
        <f>#REF!</f>
        <v>#REF!</v>
      </c>
      <c r="D17" s="326" t="e">
        <f>#REF!</f>
        <v>#REF!</v>
      </c>
      <c r="E17" s="326" t="e">
        <f>#REF!</f>
        <v>#REF!</v>
      </c>
      <c r="F17" s="326" t="e">
        <f>#REF!</f>
        <v>#REF!</v>
      </c>
      <c r="G17" s="326" t="e">
        <f>#REF!</f>
        <v>#REF!</v>
      </c>
      <c r="H17" s="326" t="e">
        <f>#REF!</f>
        <v>#REF!</v>
      </c>
      <c r="I17" s="326" t="e">
        <f>#REF!</f>
        <v>#REF!</v>
      </c>
      <c r="J17" s="326" t="e">
        <f>#REF!</f>
        <v>#REF!</v>
      </c>
      <c r="K17" s="326" t="e">
        <f>#REF!</f>
        <v>#REF!</v>
      </c>
      <c r="L17" s="344" t="e">
        <f>SUM(B17:K17)</f>
        <v>#REF!</v>
      </c>
    </row>
    <row r="18" spans="1:12" ht="15.95" customHeight="1">
      <c r="A18" s="332" t="s">
        <v>27</v>
      </c>
      <c r="B18" s="326" t="e">
        <f>#REF!</f>
        <v>#REF!</v>
      </c>
      <c r="C18" s="326" t="e">
        <f>#REF!</f>
        <v>#REF!</v>
      </c>
      <c r="D18" s="326" t="e">
        <f>#REF!</f>
        <v>#REF!</v>
      </c>
      <c r="E18" s="326" t="e">
        <f>#REF!</f>
        <v>#REF!</v>
      </c>
      <c r="F18" s="326" t="e">
        <f>#REF!</f>
        <v>#REF!</v>
      </c>
      <c r="G18" s="326" t="e">
        <f>#REF!</f>
        <v>#REF!</v>
      </c>
      <c r="H18" s="326" t="e">
        <f>#REF!</f>
        <v>#REF!</v>
      </c>
      <c r="I18" s="326" t="e">
        <f>#REF!</f>
        <v>#REF!</v>
      </c>
      <c r="J18" s="326" t="e">
        <f>#REF!</f>
        <v>#REF!</v>
      </c>
      <c r="K18" s="326" t="e">
        <f>#REF!</f>
        <v>#REF!</v>
      </c>
      <c r="L18" s="344" t="e">
        <f>SUM(B18:K18)</f>
        <v>#REF!</v>
      </c>
    </row>
    <row r="19" spans="1:12" ht="15.95" customHeight="1">
      <c r="A19" s="330" t="s">
        <v>30</v>
      </c>
      <c r="B19" s="331" t="e">
        <f>SUM(B15:B18)</f>
        <v>#REF!</v>
      </c>
      <c r="C19" s="331" t="e">
        <f t="shared" ref="C19:L19" si="2">SUM(C15:C18)</f>
        <v>#REF!</v>
      </c>
      <c r="D19" s="331" t="e">
        <f t="shared" si="2"/>
        <v>#REF!</v>
      </c>
      <c r="E19" s="331" t="e">
        <f t="shared" si="2"/>
        <v>#REF!</v>
      </c>
      <c r="F19" s="331" t="e">
        <f t="shared" si="2"/>
        <v>#REF!</v>
      </c>
      <c r="G19" s="331" t="e">
        <f t="shared" si="2"/>
        <v>#REF!</v>
      </c>
      <c r="H19" s="331" t="e">
        <f t="shared" si="2"/>
        <v>#REF!</v>
      </c>
      <c r="I19" s="331" t="e">
        <f t="shared" si="2"/>
        <v>#REF!</v>
      </c>
      <c r="J19" s="331" t="e">
        <f t="shared" si="2"/>
        <v>#REF!</v>
      </c>
      <c r="K19" s="331" t="e">
        <f t="shared" si="2"/>
        <v>#REF!</v>
      </c>
      <c r="L19" s="331" t="e">
        <f t="shared" si="2"/>
        <v>#REF!</v>
      </c>
    </row>
    <row r="20" spans="1:12" ht="15.95" customHeight="1">
      <c r="A20" s="327" t="s">
        <v>31</v>
      </c>
      <c r="B20" s="333" t="e">
        <f>B19+B14</f>
        <v>#REF!</v>
      </c>
      <c r="C20" s="333" t="e">
        <f t="shared" ref="C20:L20" si="3">C19+C14</f>
        <v>#REF!</v>
      </c>
      <c r="D20" s="333" t="e">
        <f t="shared" si="3"/>
        <v>#REF!</v>
      </c>
      <c r="E20" s="333" t="e">
        <f t="shared" si="3"/>
        <v>#REF!</v>
      </c>
      <c r="F20" s="333" t="e">
        <f t="shared" si="3"/>
        <v>#REF!</v>
      </c>
      <c r="G20" s="333" t="e">
        <f t="shared" si="3"/>
        <v>#REF!</v>
      </c>
      <c r="H20" s="333" t="e">
        <f t="shared" si="3"/>
        <v>#REF!</v>
      </c>
      <c r="I20" s="333" t="e">
        <f t="shared" si="3"/>
        <v>#REF!</v>
      </c>
      <c r="J20" s="333" t="e">
        <f t="shared" si="3"/>
        <v>#REF!</v>
      </c>
      <c r="K20" s="333" t="e">
        <f t="shared" si="3"/>
        <v>#REF!</v>
      </c>
      <c r="L20" s="345" t="e">
        <f t="shared" si="3"/>
        <v>#REF!</v>
      </c>
    </row>
    <row r="21" spans="1:12" ht="15" customHeight="1">
      <c r="A21" s="334" t="s">
        <v>32</v>
      </c>
      <c r="B21" s="326" t="e">
        <f>#REF!</f>
        <v>#REF!</v>
      </c>
      <c r="C21" s="326" t="e">
        <f>#REF!</f>
        <v>#REF!</v>
      </c>
      <c r="D21" s="326" t="e">
        <f>#REF!</f>
        <v>#REF!</v>
      </c>
      <c r="E21" s="326" t="e">
        <f>#REF!</f>
        <v>#REF!</v>
      </c>
      <c r="F21" s="326" t="e">
        <f>#REF!</f>
        <v>#REF!</v>
      </c>
      <c r="G21" s="326" t="e">
        <f>#REF!</f>
        <v>#REF!</v>
      </c>
      <c r="H21" s="326" t="e">
        <f>#REF!</f>
        <v>#REF!</v>
      </c>
      <c r="I21" s="326" t="e">
        <f>#REF!</f>
        <v>#REF!</v>
      </c>
      <c r="J21" s="326" t="e">
        <f>#REF!</f>
        <v>#REF!</v>
      </c>
      <c r="K21" s="326" t="e">
        <f>#REF!</f>
        <v>#REF!</v>
      </c>
      <c r="L21" s="344" t="e">
        <f t="shared" ref="L21:L26" si="4">SUM(B21:K21)</f>
        <v>#REF!</v>
      </c>
    </row>
    <row r="22" spans="1:12" ht="15" customHeight="1">
      <c r="A22" s="334" t="s">
        <v>34</v>
      </c>
      <c r="B22" s="326" t="e">
        <f>#REF!</f>
        <v>#REF!</v>
      </c>
      <c r="C22" s="326" t="e">
        <f>#REF!</f>
        <v>#REF!</v>
      </c>
      <c r="D22" s="326" t="e">
        <f>#REF!</f>
        <v>#REF!</v>
      </c>
      <c r="E22" s="326" t="e">
        <f>#REF!</f>
        <v>#REF!</v>
      </c>
      <c r="F22" s="326" t="e">
        <f>#REF!</f>
        <v>#REF!</v>
      </c>
      <c r="G22" s="326" t="e">
        <f>#REF!</f>
        <v>#REF!</v>
      </c>
      <c r="H22" s="326" t="e">
        <f>#REF!</f>
        <v>#REF!</v>
      </c>
      <c r="I22" s="326" t="e">
        <f>#REF!</f>
        <v>#REF!</v>
      </c>
      <c r="J22" s="326" t="e">
        <f>#REF!</f>
        <v>#REF!</v>
      </c>
      <c r="K22" s="326" t="e">
        <f>#REF!</f>
        <v>#REF!</v>
      </c>
      <c r="L22" s="344" t="e">
        <f t="shared" si="4"/>
        <v>#REF!</v>
      </c>
    </row>
    <row r="23" spans="1:12" ht="15" customHeight="1">
      <c r="A23" s="334" t="s">
        <v>35</v>
      </c>
      <c r="B23" s="326" t="e">
        <f>#REF!</f>
        <v>#REF!</v>
      </c>
      <c r="C23" s="326" t="e">
        <f>#REF!</f>
        <v>#REF!</v>
      </c>
      <c r="D23" s="326" t="e">
        <f>#REF!</f>
        <v>#REF!</v>
      </c>
      <c r="E23" s="326" t="e">
        <f>#REF!</f>
        <v>#REF!</v>
      </c>
      <c r="F23" s="326" t="e">
        <f>#REF!</f>
        <v>#REF!</v>
      </c>
      <c r="G23" s="326" t="e">
        <f>#REF!</f>
        <v>#REF!</v>
      </c>
      <c r="H23" s="326" t="e">
        <f>#REF!</f>
        <v>#REF!</v>
      </c>
      <c r="I23" s="326" t="e">
        <f>#REF!</f>
        <v>#REF!</v>
      </c>
      <c r="J23" s="326" t="e">
        <f>#REF!</f>
        <v>#REF!</v>
      </c>
      <c r="K23" s="326" t="e">
        <f>#REF!</f>
        <v>#REF!</v>
      </c>
      <c r="L23" s="344" t="e">
        <f t="shared" si="4"/>
        <v>#REF!</v>
      </c>
    </row>
    <row r="24" spans="1:12" ht="15" customHeight="1">
      <c r="A24" s="334" t="s">
        <v>36</v>
      </c>
      <c r="B24" s="326" t="e">
        <f>#REF!</f>
        <v>#REF!</v>
      </c>
      <c r="C24" s="326" t="e">
        <f>#REF!</f>
        <v>#REF!</v>
      </c>
      <c r="D24" s="326" t="e">
        <f>#REF!</f>
        <v>#REF!</v>
      </c>
      <c r="E24" s="326" t="e">
        <f>#REF!</f>
        <v>#REF!</v>
      </c>
      <c r="F24" s="326" t="e">
        <f>#REF!</f>
        <v>#REF!</v>
      </c>
      <c r="G24" s="326" t="e">
        <f>#REF!</f>
        <v>#REF!</v>
      </c>
      <c r="H24" s="326" t="e">
        <f>#REF!</f>
        <v>#REF!</v>
      </c>
      <c r="I24" s="326" t="e">
        <f>#REF!</f>
        <v>#REF!</v>
      </c>
      <c r="J24" s="326" t="e">
        <f>#REF!</f>
        <v>#REF!</v>
      </c>
      <c r="K24" s="326" t="e">
        <f>#REF!</f>
        <v>#REF!</v>
      </c>
      <c r="L24" s="344" t="e">
        <f t="shared" si="4"/>
        <v>#REF!</v>
      </c>
    </row>
    <row r="25" spans="1:12" ht="15" customHeight="1">
      <c r="A25" s="334" t="s">
        <v>37</v>
      </c>
      <c r="B25" s="326" t="e">
        <f>#REF!</f>
        <v>#REF!</v>
      </c>
      <c r="C25" s="326" t="e">
        <f>#REF!</f>
        <v>#REF!</v>
      </c>
      <c r="D25" s="326" t="e">
        <f>#REF!</f>
        <v>#REF!</v>
      </c>
      <c r="E25" s="326" t="e">
        <f>#REF!</f>
        <v>#REF!</v>
      </c>
      <c r="F25" s="326" t="e">
        <f>#REF!</f>
        <v>#REF!</v>
      </c>
      <c r="G25" s="326" t="e">
        <f>#REF!</f>
        <v>#REF!</v>
      </c>
      <c r="H25" s="326" t="e">
        <f>#REF!</f>
        <v>#REF!</v>
      </c>
      <c r="I25" s="326" t="e">
        <f>#REF!</f>
        <v>#REF!</v>
      </c>
      <c r="J25" s="326" t="e">
        <f>#REF!</f>
        <v>#REF!</v>
      </c>
      <c r="K25" s="326" t="e">
        <f>#REF!</f>
        <v>#REF!</v>
      </c>
      <c r="L25" s="344" t="e">
        <f t="shared" si="4"/>
        <v>#REF!</v>
      </c>
    </row>
    <row r="26" spans="1:12" ht="15" customHeight="1">
      <c r="A26" s="334" t="s">
        <v>38</v>
      </c>
      <c r="B26" s="326" t="e">
        <f>#REF!</f>
        <v>#REF!</v>
      </c>
      <c r="C26" s="326" t="e">
        <f>#REF!</f>
        <v>#REF!</v>
      </c>
      <c r="D26" s="326" t="e">
        <f>#REF!</f>
        <v>#REF!</v>
      </c>
      <c r="E26" s="326" t="e">
        <f>#REF!</f>
        <v>#REF!</v>
      </c>
      <c r="F26" s="326" t="e">
        <f>#REF!</f>
        <v>#REF!</v>
      </c>
      <c r="G26" s="326" t="e">
        <f>#REF!</f>
        <v>#REF!</v>
      </c>
      <c r="H26" s="326" t="e">
        <f>#REF!</f>
        <v>#REF!</v>
      </c>
      <c r="I26" s="326" t="e">
        <f>#REF!</f>
        <v>#REF!</v>
      </c>
      <c r="J26" s="326" t="e">
        <f>#REF!</f>
        <v>#REF!</v>
      </c>
      <c r="K26" s="326" t="e">
        <f>#REF!</f>
        <v>#REF!</v>
      </c>
      <c r="L26" s="344" t="e">
        <f t="shared" si="4"/>
        <v>#REF!</v>
      </c>
    </row>
    <row r="27" spans="1:12" ht="15.95" customHeight="1">
      <c r="A27" s="327" t="s">
        <v>40</v>
      </c>
      <c r="B27" s="335" t="e">
        <f>SUM(B21:B26)</f>
        <v>#REF!</v>
      </c>
      <c r="C27" s="335" t="e">
        <f t="shared" ref="C27:L27" si="5">SUM(C21:C26)</f>
        <v>#REF!</v>
      </c>
      <c r="D27" s="335" t="e">
        <f t="shared" si="5"/>
        <v>#REF!</v>
      </c>
      <c r="E27" s="335" t="e">
        <f t="shared" si="5"/>
        <v>#REF!</v>
      </c>
      <c r="F27" s="335" t="e">
        <f t="shared" si="5"/>
        <v>#REF!</v>
      </c>
      <c r="G27" s="335" t="e">
        <f t="shared" si="5"/>
        <v>#REF!</v>
      </c>
      <c r="H27" s="335" t="e">
        <f t="shared" si="5"/>
        <v>#REF!</v>
      </c>
      <c r="I27" s="335" t="e">
        <f t="shared" si="5"/>
        <v>#REF!</v>
      </c>
      <c r="J27" s="335" t="e">
        <f t="shared" si="5"/>
        <v>#REF!</v>
      </c>
      <c r="K27" s="335" t="e">
        <f t="shared" si="5"/>
        <v>#REF!</v>
      </c>
      <c r="L27" s="335" t="e">
        <f t="shared" si="5"/>
        <v>#REF!</v>
      </c>
    </row>
    <row r="28" spans="1:12" ht="13.5" customHeight="1">
      <c r="A28" s="330" t="s">
        <v>59</v>
      </c>
      <c r="B28" s="336" t="e">
        <f>B27+B20+B8</f>
        <v>#REF!</v>
      </c>
      <c r="C28" s="336" t="e">
        <f t="shared" ref="C28:L28" si="6">C27+C20+C8</f>
        <v>#REF!</v>
      </c>
      <c r="D28" s="336" t="e">
        <f t="shared" si="6"/>
        <v>#REF!</v>
      </c>
      <c r="E28" s="336" t="e">
        <f t="shared" si="6"/>
        <v>#REF!</v>
      </c>
      <c r="F28" s="336" t="e">
        <f t="shared" si="6"/>
        <v>#REF!</v>
      </c>
      <c r="G28" s="336" t="e">
        <f t="shared" si="6"/>
        <v>#REF!</v>
      </c>
      <c r="H28" s="336" t="e">
        <f t="shared" si="6"/>
        <v>#REF!</v>
      </c>
      <c r="I28" s="336" t="e">
        <f t="shared" si="6"/>
        <v>#REF!</v>
      </c>
      <c r="J28" s="336" t="e">
        <f t="shared" si="6"/>
        <v>#REF!</v>
      </c>
      <c r="K28" s="336" t="e">
        <f t="shared" si="6"/>
        <v>#REF!</v>
      </c>
      <c r="L28" s="346" t="e">
        <f t="shared" si="6"/>
        <v>#REF!</v>
      </c>
    </row>
    <row r="29" spans="1:12" ht="16.149999999999999" customHeight="1">
      <c r="B29" s="337" t="e">
        <f>B4</f>
        <v>#REF!</v>
      </c>
      <c r="C29" s="338" t="e">
        <f t="shared" ref="C29:K29" si="7">C4</f>
        <v>#REF!</v>
      </c>
      <c r="D29" s="339" t="e">
        <f t="shared" si="7"/>
        <v>#REF!</v>
      </c>
      <c r="E29" s="340" t="e">
        <f t="shared" si="7"/>
        <v>#REF!</v>
      </c>
      <c r="F29" s="341" t="str">
        <f t="shared" si="7"/>
        <v>ใหม่เจริญ</v>
      </c>
      <c r="G29" s="342" t="str">
        <f t="shared" si="7"/>
        <v>ห้วยสา</v>
      </c>
      <c r="H29" s="343" t="str">
        <f t="shared" si="7"/>
        <v>ธารทอง</v>
      </c>
      <c r="I29" s="347" t="str">
        <f t="shared" si="7"/>
        <v>ห้วยตุ๊</v>
      </c>
      <c r="J29" s="348" t="str">
        <f t="shared" si="7"/>
        <v>กิ่วกาญจน์</v>
      </c>
      <c r="K29" s="349" t="str">
        <f t="shared" si="7"/>
        <v>กิ่วดอยหลวง</v>
      </c>
    </row>
  </sheetData>
  <mergeCells count="5">
    <mergeCell ref="A1:L1"/>
    <mergeCell ref="A2:L2"/>
    <mergeCell ref="B3:K3"/>
    <mergeCell ref="A3:A4"/>
    <mergeCell ref="L3:L4"/>
  </mergeCells>
  <pageMargins left="0.70866141732283505" right="0.118110236220472" top="0.74803149606299202" bottom="0.15748031496063" header="0.118110236220472" footer="0.118110236220472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T46"/>
  <sheetViews>
    <sheetView topLeftCell="A4" zoomScale="93" zoomScaleNormal="93" workbookViewId="0">
      <selection activeCell="J23" sqref="J23"/>
    </sheetView>
  </sheetViews>
  <sheetFormatPr defaultColWidth="9" defaultRowHeight="23.25"/>
  <cols>
    <col min="1" max="1" width="5.75" style="3" customWidth="1"/>
    <col min="2" max="2" width="4.875" style="3" customWidth="1"/>
    <col min="3" max="3" width="22.5" style="3" customWidth="1"/>
    <col min="4" max="17" width="3.125" style="3" customWidth="1"/>
    <col min="18" max="18" width="4.5" style="3" customWidth="1"/>
    <col min="19" max="19" width="10.25" style="3" customWidth="1"/>
    <col min="20" max="21" width="8.375" style="3" customWidth="1"/>
    <col min="22" max="22" width="13.375" style="3" customWidth="1"/>
    <col min="23" max="23" width="15.875" style="3" customWidth="1"/>
    <col min="24" max="24" width="12.625" style="3" customWidth="1"/>
    <col min="25" max="25" width="5.875" style="3" customWidth="1"/>
    <col min="26" max="26" width="12.375" style="3" customWidth="1"/>
    <col min="27" max="27" width="4" style="3" customWidth="1"/>
    <col min="28" max="28" width="6.25" style="3" customWidth="1"/>
    <col min="29" max="29" width="15.25" style="3" customWidth="1"/>
    <col min="30" max="30" width="7.75" style="3" customWidth="1"/>
    <col min="31" max="32" width="9" style="3" customWidth="1"/>
    <col min="33" max="33" width="13.75" style="3" customWidth="1"/>
    <col min="34" max="36" width="9" style="3" customWidth="1"/>
    <col min="37" max="37" width="13.75" style="3" customWidth="1"/>
    <col min="38" max="38" width="8" style="3" customWidth="1"/>
    <col min="39" max="39" width="5.25" style="3" customWidth="1"/>
    <col min="40" max="44" width="9" style="3" customWidth="1"/>
    <col min="45" max="45" width="14.75" style="3"/>
    <col min="46" max="46" width="12.375" style="3" customWidth="1"/>
    <col min="47" max="51" width="9" style="3"/>
    <col min="52" max="52" width="4.75" style="3" customWidth="1"/>
    <col min="53" max="53" width="7.25" style="3" customWidth="1"/>
    <col min="54" max="16384" width="9" style="3"/>
  </cols>
  <sheetData>
    <row r="1" spans="1:46">
      <c r="A1" s="619" t="s">
        <v>1228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  <c r="S1" s="619"/>
      <c r="T1" s="5"/>
      <c r="U1" s="5"/>
      <c r="V1" s="5"/>
      <c r="W1" s="65"/>
    </row>
    <row r="2" spans="1:46">
      <c r="A2" s="620" t="s">
        <v>60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620"/>
      <c r="P2" s="620"/>
      <c r="Q2" s="620"/>
      <c r="R2" s="620"/>
      <c r="S2" s="620"/>
      <c r="T2" s="5"/>
      <c r="U2" s="5"/>
      <c r="V2" s="5"/>
      <c r="W2" s="65"/>
    </row>
    <row r="3" spans="1:46" ht="18" customHeight="1">
      <c r="A3" s="589" t="s">
        <v>61</v>
      </c>
      <c r="B3" s="590" t="s">
        <v>62</v>
      </c>
      <c r="C3" s="589" t="s">
        <v>63</v>
      </c>
      <c r="D3" s="591" t="s">
        <v>64</v>
      </c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3"/>
      <c r="S3" s="594" t="s">
        <v>65</v>
      </c>
      <c r="T3" s="15"/>
      <c r="U3" s="15"/>
      <c r="V3" s="15"/>
      <c r="X3" s="6"/>
      <c r="Y3" s="6"/>
      <c r="Z3" s="6"/>
    </row>
    <row r="4" spans="1:46" ht="61.5" customHeight="1">
      <c r="A4" s="589"/>
      <c r="B4" s="590"/>
      <c r="C4" s="58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594"/>
      <c r="T4" s="12"/>
      <c r="U4" s="12"/>
      <c r="V4" s="12"/>
      <c r="W4" s="20" t="s">
        <v>70</v>
      </c>
      <c r="X4" s="12" t="s">
        <v>72</v>
      </c>
      <c r="Y4" s="12" t="s">
        <v>71</v>
      </c>
      <c r="Z4" s="36" t="s">
        <v>73</v>
      </c>
      <c r="AR4" s="47" t="s">
        <v>67</v>
      </c>
      <c r="AS4" s="47" t="s">
        <v>68</v>
      </c>
      <c r="AT4" s="48" t="s">
        <v>69</v>
      </c>
    </row>
    <row r="5" spans="1:46" ht="18.75" customHeight="1">
      <c r="A5" s="589"/>
      <c r="B5" s="590"/>
      <c r="C5" s="58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1"/>
      <c r="U5" s="21"/>
      <c r="V5" s="21"/>
      <c r="W5" s="21"/>
      <c r="X5" s="20"/>
      <c r="Y5" s="8"/>
      <c r="Z5" s="8"/>
      <c r="AA5" s="601" t="s">
        <v>296</v>
      </c>
      <c r="AB5" s="601"/>
      <c r="AC5" s="37" t="s">
        <v>75</v>
      </c>
      <c r="AD5" s="598" t="s">
        <v>76</v>
      </c>
      <c r="AE5" s="598"/>
      <c r="AF5" s="598"/>
      <c r="AG5" s="37" t="s">
        <v>77</v>
      </c>
      <c r="AH5" s="598" t="s">
        <v>78</v>
      </c>
      <c r="AI5" s="598"/>
      <c r="AJ5" s="598"/>
      <c r="AK5" s="44" t="s">
        <v>79</v>
      </c>
      <c r="AL5" s="598" t="s">
        <v>80</v>
      </c>
      <c r="AM5" s="598"/>
      <c r="AN5" s="598"/>
      <c r="AO5" s="598"/>
      <c r="AP5" s="598"/>
      <c r="AQ5" s="598"/>
      <c r="AR5" s="49"/>
      <c r="AS5" s="50">
        <f ca="1">TODAY()</f>
        <v>45817</v>
      </c>
      <c r="AT5" s="51"/>
    </row>
    <row r="6" spans="1:46" s="16" customFormat="1" ht="20.25" customHeight="1">
      <c r="A6" s="12">
        <v>1</v>
      </c>
      <c r="B6" s="74">
        <v>2664</v>
      </c>
      <c r="C6" s="13" t="s">
        <v>1001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2"/>
      <c r="T6" s="13" t="s">
        <v>298</v>
      </c>
      <c r="U6" s="13" t="s">
        <v>1002</v>
      </c>
      <c r="V6" s="13" t="s">
        <v>245</v>
      </c>
      <c r="W6" s="32">
        <v>1577000010588</v>
      </c>
      <c r="X6" s="33">
        <v>239225</v>
      </c>
      <c r="Y6" s="8" t="s">
        <v>82</v>
      </c>
      <c r="Z6" s="12" t="s">
        <v>142</v>
      </c>
      <c r="AA6" s="4">
        <v>8</v>
      </c>
      <c r="AB6" s="4">
        <v>0</v>
      </c>
      <c r="AC6" s="43">
        <v>5570300099017</v>
      </c>
      <c r="AD6" s="3" t="s">
        <v>145</v>
      </c>
      <c r="AE6" s="3" t="s">
        <v>1003</v>
      </c>
      <c r="AF6" s="3" t="s">
        <v>245</v>
      </c>
      <c r="AG6" s="46">
        <v>570389005971</v>
      </c>
      <c r="AH6" s="3" t="s">
        <v>150</v>
      </c>
      <c r="AI6" s="3" t="s">
        <v>265</v>
      </c>
      <c r="AJ6" s="3" t="s">
        <v>245</v>
      </c>
      <c r="AK6" s="46">
        <v>57030349644</v>
      </c>
      <c r="AL6" s="4">
        <v>367</v>
      </c>
      <c r="AM6" s="4">
        <v>7</v>
      </c>
      <c r="AN6" s="3" t="s">
        <v>305</v>
      </c>
      <c r="AO6" s="3" t="s">
        <v>306</v>
      </c>
      <c r="AP6" s="3" t="s">
        <v>307</v>
      </c>
      <c r="AQ6" s="4">
        <v>57140</v>
      </c>
      <c r="AR6" s="55">
        <f>X6</f>
        <v>239225</v>
      </c>
      <c r="AS6" s="56">
        <f>EDATE(AR6,-543*12)</f>
        <v>40898</v>
      </c>
      <c r="AT6" s="12" t="str">
        <f>DATEDIF(AS6,[1]Sheet1!$K$2,"Y")&amp;"ปี"&amp;DATEDIF(AS6,[1]Sheet1!$K$2,"ym")&amp;"เดือน"&amp;DATEDIF(AS6,[1]Sheet1!$K$2,"md")&amp;"วัน"</f>
        <v>7ปี6เดือน2วัน</v>
      </c>
    </row>
    <row r="7" spans="1:46" s="16" customFormat="1" ht="18" customHeight="1">
      <c r="A7" s="12">
        <v>2</v>
      </c>
      <c r="B7" s="74">
        <v>2669</v>
      </c>
      <c r="C7" s="13" t="s">
        <v>1004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2"/>
      <c r="T7" s="13" t="s">
        <v>298</v>
      </c>
      <c r="U7" s="13" t="s">
        <v>1005</v>
      </c>
      <c r="V7" s="13" t="s">
        <v>1006</v>
      </c>
      <c r="W7" s="32">
        <v>1577000007641</v>
      </c>
      <c r="X7" s="33">
        <v>238936</v>
      </c>
      <c r="Y7" s="8" t="s">
        <v>82</v>
      </c>
      <c r="Z7" s="12" t="s">
        <v>142</v>
      </c>
      <c r="AA7" s="4">
        <v>8</v>
      </c>
      <c r="AB7" s="4">
        <v>0</v>
      </c>
      <c r="AC7" s="43">
        <v>8570384013661</v>
      </c>
      <c r="AD7" s="3" t="s">
        <v>145</v>
      </c>
      <c r="AE7" s="3" t="s">
        <v>1007</v>
      </c>
      <c r="AF7" s="3" t="s">
        <v>1006</v>
      </c>
      <c r="AG7" s="46">
        <v>5570300090648</v>
      </c>
      <c r="AH7" s="3" t="s">
        <v>150</v>
      </c>
      <c r="AI7" s="3" t="s">
        <v>1008</v>
      </c>
      <c r="AJ7" s="3" t="s">
        <v>164</v>
      </c>
      <c r="AK7" s="46">
        <v>57030329732</v>
      </c>
      <c r="AL7" s="4">
        <v>340</v>
      </c>
      <c r="AM7" s="4">
        <v>7</v>
      </c>
      <c r="AN7" s="3" t="s">
        <v>305</v>
      </c>
      <c r="AO7" s="3" t="s">
        <v>306</v>
      </c>
      <c r="AP7" s="3" t="s">
        <v>307</v>
      </c>
      <c r="AQ7" s="4">
        <v>57140</v>
      </c>
      <c r="AR7" s="55">
        <f>X7</f>
        <v>238936</v>
      </c>
      <c r="AS7" s="56">
        <f>EDATE(AR7,-543*12)</f>
        <v>40609</v>
      </c>
      <c r="AT7" s="12" t="str">
        <f>DATEDIF(AS7,[1]Sheet1!$K$2,"Y")&amp;"ปี"&amp;DATEDIF(AS7,[1]Sheet1!$K$2,"ym")&amp;"เดือน"&amp;DATEDIF(AS7,[1]Sheet1!$K$2,"md")&amp;"วัน"</f>
        <v>8ปี3เดือน16วัน</v>
      </c>
    </row>
    <row r="8" spans="1:46" s="16" customFormat="1" ht="18" customHeight="1">
      <c r="A8" s="12">
        <v>3</v>
      </c>
      <c r="B8" s="74">
        <v>2673</v>
      </c>
      <c r="C8" s="13" t="s">
        <v>1009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2"/>
      <c r="T8" s="13" t="s">
        <v>298</v>
      </c>
      <c r="U8" s="13" t="s">
        <v>1010</v>
      </c>
      <c r="V8" s="13" t="s">
        <v>1011</v>
      </c>
      <c r="W8" s="32">
        <v>1849902265571</v>
      </c>
      <c r="X8" s="33">
        <v>239017</v>
      </c>
      <c r="Y8" s="8" t="s">
        <v>82</v>
      </c>
      <c r="Z8" s="12" t="s">
        <v>211</v>
      </c>
      <c r="AA8" s="4">
        <v>8</v>
      </c>
      <c r="AB8" s="4">
        <v>0</v>
      </c>
      <c r="AC8" s="43">
        <v>1800400116325</v>
      </c>
      <c r="AD8" s="3" t="s">
        <v>145</v>
      </c>
      <c r="AE8" s="3" t="s">
        <v>1012</v>
      </c>
      <c r="AF8" s="3" t="s">
        <v>1011</v>
      </c>
      <c r="AG8" s="46">
        <v>1841500048420</v>
      </c>
      <c r="AH8" s="3" t="s">
        <v>150</v>
      </c>
      <c r="AI8" s="3" t="s">
        <v>1013</v>
      </c>
      <c r="AJ8" s="3" t="s">
        <v>1014</v>
      </c>
      <c r="AK8" s="46">
        <v>84150130850</v>
      </c>
      <c r="AL8" s="110">
        <v>43529</v>
      </c>
      <c r="AM8" s="4">
        <v>1</v>
      </c>
      <c r="AN8" s="3" t="s">
        <v>1015</v>
      </c>
      <c r="AO8" s="3" t="s">
        <v>1016</v>
      </c>
      <c r="AP8" s="3" t="s">
        <v>1017</v>
      </c>
      <c r="AQ8" s="4">
        <v>84190</v>
      </c>
      <c r="AR8" s="55">
        <f>X8</f>
        <v>239017</v>
      </c>
      <c r="AS8" s="114">
        <f>EDATE(AR8,-543*12)</f>
        <v>40690</v>
      </c>
      <c r="AT8" s="12" t="str">
        <f>DATEDIF(AS8,[1]Sheet1!$K$2,"Y")&amp;"ปี"&amp;DATEDIF(AS8,[1]Sheet1!$K$2,"ym")&amp;"เดือน"&amp;DATEDIF(AS8,[1]Sheet1!$K$2,"md")&amp;"วัน"</f>
        <v>8ปี0เดือน27วัน</v>
      </c>
    </row>
    <row r="9" spans="1:46" s="16" customFormat="1" ht="18" customHeight="1">
      <c r="A9" s="12">
        <v>4</v>
      </c>
      <c r="B9" s="74">
        <v>2675</v>
      </c>
      <c r="C9" s="13" t="s">
        <v>1018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2"/>
      <c r="T9" s="13" t="s">
        <v>298</v>
      </c>
      <c r="U9" s="13" t="s">
        <v>1019</v>
      </c>
      <c r="V9" s="13" t="s">
        <v>345</v>
      </c>
      <c r="W9" s="32">
        <v>1570301237810</v>
      </c>
      <c r="X9" s="33">
        <v>239251</v>
      </c>
      <c r="Y9" s="8" t="s">
        <v>82</v>
      </c>
      <c r="Z9" s="12" t="s">
        <v>206</v>
      </c>
      <c r="AA9" s="4">
        <v>7</v>
      </c>
      <c r="AB9" s="4">
        <v>0</v>
      </c>
      <c r="AC9" s="43">
        <v>5630900000932</v>
      </c>
      <c r="AD9" s="3" t="s">
        <v>145</v>
      </c>
      <c r="AE9" s="3" t="s">
        <v>988</v>
      </c>
      <c r="AF9" s="3" t="s">
        <v>345</v>
      </c>
      <c r="AG9" s="46">
        <v>5570300097138</v>
      </c>
      <c r="AH9" s="3" t="s">
        <v>150</v>
      </c>
      <c r="AI9" s="3" t="s">
        <v>312</v>
      </c>
      <c r="AJ9" s="3" t="s">
        <v>147</v>
      </c>
      <c r="AK9" s="46">
        <v>57030342291</v>
      </c>
      <c r="AL9" s="4">
        <v>316</v>
      </c>
      <c r="AM9" s="4">
        <v>9</v>
      </c>
      <c r="AN9" s="3" t="s">
        <v>305</v>
      </c>
      <c r="AO9" s="3" t="s">
        <v>306</v>
      </c>
      <c r="AP9" s="3" t="s">
        <v>307</v>
      </c>
      <c r="AQ9" s="4">
        <v>57140</v>
      </c>
      <c r="AR9" s="55">
        <f>X9</f>
        <v>239251</v>
      </c>
      <c r="AS9" s="56">
        <f>EDATE(AR9,-543*12)</f>
        <v>40924</v>
      </c>
      <c r="AT9" s="12" t="str">
        <f>DATEDIF(AS9,[1]Sheet1!$K$2,"Y")&amp;"ปี"&amp;DATEDIF(AS9,[1]Sheet1!$K$2,"ym")&amp;"เดือน"&amp;DATEDIF(AS9,[1]Sheet1!$K$2,"md")&amp;"วัน"</f>
        <v>7ปี5เดือน7วัน</v>
      </c>
    </row>
    <row r="10" spans="1:46" s="16" customFormat="1" ht="18" customHeight="1">
      <c r="A10" s="445">
        <v>5</v>
      </c>
      <c r="B10" s="74">
        <v>2975</v>
      </c>
      <c r="C10" s="13" t="s">
        <v>1020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2"/>
      <c r="T10" s="13" t="s">
        <v>298</v>
      </c>
      <c r="U10" s="13" t="s">
        <v>1021</v>
      </c>
      <c r="V10" s="13" t="s">
        <v>1022</v>
      </c>
      <c r="W10" s="32">
        <v>1577000008613</v>
      </c>
      <c r="X10" s="33"/>
      <c r="Y10" s="8" t="s">
        <v>82</v>
      </c>
      <c r="Z10" s="12" t="s">
        <v>206</v>
      </c>
      <c r="AA10" s="4"/>
      <c r="AB10" s="4"/>
      <c r="AC10" s="43"/>
      <c r="AD10" s="3"/>
      <c r="AE10" s="3"/>
      <c r="AF10" s="3"/>
      <c r="AG10" s="46"/>
      <c r="AH10" s="3"/>
      <c r="AI10" s="3"/>
      <c r="AJ10" s="3"/>
      <c r="AK10" s="46"/>
      <c r="AL10" s="110"/>
      <c r="AM10" s="4"/>
      <c r="AN10" s="3"/>
      <c r="AO10" s="3"/>
      <c r="AP10" s="3"/>
      <c r="AQ10" s="4"/>
      <c r="AR10" s="55"/>
      <c r="AS10" s="56"/>
      <c r="AT10" s="12"/>
    </row>
    <row r="11" spans="1:46" s="16" customFormat="1" ht="18" customHeight="1">
      <c r="A11" s="445">
        <v>6</v>
      </c>
      <c r="B11" s="74">
        <v>2778</v>
      </c>
      <c r="C11" s="13" t="s">
        <v>1023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2"/>
      <c r="T11" s="13" t="s">
        <v>298</v>
      </c>
      <c r="U11" s="13" t="s">
        <v>1024</v>
      </c>
      <c r="V11" s="13" t="s">
        <v>1025</v>
      </c>
      <c r="W11" s="32">
        <v>1577000005169</v>
      </c>
      <c r="X11" s="33"/>
      <c r="Y11" s="8" t="s">
        <v>82</v>
      </c>
      <c r="Z11" s="12" t="s">
        <v>209</v>
      </c>
      <c r="AA11" s="4"/>
      <c r="AB11" s="4"/>
      <c r="AC11" s="43"/>
      <c r="AD11" s="3"/>
      <c r="AE11" s="3"/>
      <c r="AF11" s="3"/>
      <c r="AG11" s="46"/>
      <c r="AH11" s="3"/>
      <c r="AI11" s="3"/>
      <c r="AJ11" s="3"/>
      <c r="AK11" s="46"/>
      <c r="AL11" s="110"/>
      <c r="AM11" s="4"/>
      <c r="AN11" s="3"/>
      <c r="AO11" s="3"/>
      <c r="AP11" s="3"/>
      <c r="AQ11" s="4"/>
      <c r="AR11" s="55"/>
      <c r="AS11" s="56"/>
      <c r="AT11" s="12"/>
    </row>
    <row r="12" spans="1:46" s="132" customFormat="1" ht="18" customHeight="1">
      <c r="A12" s="445">
        <v>7</v>
      </c>
      <c r="B12" s="132">
        <v>3350</v>
      </c>
      <c r="C12" s="404" t="s">
        <v>1183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403"/>
      <c r="T12" s="77" t="s">
        <v>298</v>
      </c>
      <c r="U12" s="77" t="s">
        <v>1026</v>
      </c>
      <c r="V12" s="77" t="s">
        <v>650</v>
      </c>
      <c r="W12" s="133">
        <v>1570800156009</v>
      </c>
      <c r="X12" s="134">
        <v>239111</v>
      </c>
      <c r="Y12" s="89" t="s">
        <v>82</v>
      </c>
      <c r="Z12" s="103" t="s">
        <v>210</v>
      </c>
      <c r="AA12" s="90"/>
      <c r="AB12" s="90"/>
      <c r="AC12" s="405"/>
      <c r="AD12" s="406"/>
      <c r="AE12" s="406"/>
      <c r="AF12" s="407"/>
      <c r="AG12" s="93"/>
      <c r="AH12" s="406"/>
      <c r="AI12" s="406"/>
      <c r="AJ12" s="406"/>
      <c r="AK12" s="93"/>
      <c r="AL12" s="408"/>
      <c r="AM12" s="90"/>
      <c r="AN12" s="406"/>
      <c r="AO12" s="406"/>
      <c r="AP12" s="406"/>
      <c r="AQ12" s="90"/>
      <c r="AR12" s="99"/>
      <c r="AS12" s="100"/>
      <c r="AT12" s="103"/>
    </row>
    <row r="13" spans="1:46" s="132" customFormat="1" ht="18" customHeight="1">
      <c r="A13" s="532">
        <v>8</v>
      </c>
      <c r="B13" s="132">
        <v>3352</v>
      </c>
      <c r="C13" s="77" t="s">
        <v>1027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103"/>
      <c r="T13" s="77" t="s">
        <v>298</v>
      </c>
      <c r="U13" s="77" t="s">
        <v>1028</v>
      </c>
      <c r="V13" s="77" t="s">
        <v>147</v>
      </c>
      <c r="W13" s="133">
        <v>1577000004502</v>
      </c>
      <c r="X13" s="134">
        <v>238644</v>
      </c>
      <c r="Y13" s="89" t="s">
        <v>82</v>
      </c>
      <c r="Z13" s="103" t="s">
        <v>213</v>
      </c>
      <c r="AA13" s="90"/>
      <c r="AB13" s="90"/>
      <c r="AC13" s="405"/>
      <c r="AD13" s="406"/>
      <c r="AE13" s="406"/>
      <c r="AF13" s="407"/>
      <c r="AG13" s="93"/>
      <c r="AH13" s="406"/>
      <c r="AI13" s="406"/>
      <c r="AJ13" s="406"/>
      <c r="AK13" s="93"/>
      <c r="AL13" s="408"/>
      <c r="AM13" s="90"/>
      <c r="AN13" s="406"/>
      <c r="AO13" s="406"/>
      <c r="AP13" s="406"/>
      <c r="AQ13" s="90"/>
      <c r="AR13" s="99"/>
      <c r="AS13" s="100"/>
      <c r="AT13" s="103"/>
    </row>
    <row r="14" spans="1:46" s="132" customFormat="1" ht="18" customHeight="1">
      <c r="A14" s="532">
        <v>9</v>
      </c>
      <c r="B14" s="132">
        <v>3354</v>
      </c>
      <c r="C14" s="77" t="s">
        <v>1029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103"/>
      <c r="T14" s="77" t="s">
        <v>298</v>
      </c>
      <c r="U14" s="77" t="s">
        <v>159</v>
      </c>
      <c r="V14" s="77" t="s">
        <v>952</v>
      </c>
      <c r="W14" s="133">
        <v>1577000006921</v>
      </c>
      <c r="X14" s="134">
        <v>238881</v>
      </c>
      <c r="Y14" s="89" t="s">
        <v>82</v>
      </c>
      <c r="Z14" s="103" t="s">
        <v>212</v>
      </c>
      <c r="AA14" s="90"/>
      <c r="AB14" s="90"/>
      <c r="AC14" s="405"/>
      <c r="AD14" s="406"/>
      <c r="AE14" s="406"/>
      <c r="AF14" s="407"/>
      <c r="AG14" s="93"/>
      <c r="AH14" s="406"/>
      <c r="AI14" s="406"/>
      <c r="AJ14" s="406"/>
      <c r="AK14" s="93"/>
      <c r="AL14" s="408"/>
      <c r="AM14" s="90"/>
      <c r="AN14" s="406"/>
      <c r="AO14" s="406"/>
      <c r="AP14" s="406"/>
      <c r="AQ14" s="90"/>
      <c r="AR14" s="99"/>
      <c r="AS14" s="100"/>
      <c r="AT14" s="103"/>
    </row>
    <row r="15" spans="1:46" s="132" customFormat="1" ht="18" customHeight="1">
      <c r="A15" s="532">
        <v>10</v>
      </c>
      <c r="B15" s="132">
        <v>3356</v>
      </c>
      <c r="C15" s="77" t="s">
        <v>1030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103"/>
      <c r="T15" s="77" t="s">
        <v>298</v>
      </c>
      <c r="U15" s="77" t="s">
        <v>1031</v>
      </c>
      <c r="V15" s="77" t="s">
        <v>156</v>
      </c>
      <c r="W15" s="409" t="s">
        <v>1176</v>
      </c>
      <c r="X15" s="134">
        <v>238997</v>
      </c>
      <c r="Y15" s="89" t="s">
        <v>82</v>
      </c>
      <c r="Z15" s="103" t="s">
        <v>212</v>
      </c>
      <c r="AA15" s="90"/>
      <c r="AB15" s="90"/>
      <c r="AC15" s="405"/>
      <c r="AD15" s="406"/>
      <c r="AE15" s="406"/>
      <c r="AF15" s="407"/>
      <c r="AG15" s="93"/>
      <c r="AH15" s="406"/>
      <c r="AI15" s="406"/>
      <c r="AJ15" s="406"/>
      <c r="AK15" s="93"/>
      <c r="AL15" s="408"/>
      <c r="AM15" s="90"/>
      <c r="AN15" s="406"/>
      <c r="AO15" s="406"/>
      <c r="AP15" s="406"/>
      <c r="AQ15" s="90"/>
      <c r="AR15" s="99"/>
      <c r="AS15" s="100"/>
      <c r="AT15" s="103"/>
    </row>
    <row r="16" spans="1:46" s="132" customFormat="1" ht="18" customHeight="1">
      <c r="A16" s="532">
        <v>11</v>
      </c>
      <c r="B16" s="132">
        <v>3358</v>
      </c>
      <c r="C16" s="77" t="s">
        <v>1032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103"/>
      <c r="T16" s="77" t="s">
        <v>298</v>
      </c>
      <c r="U16" s="77" t="s">
        <v>1033</v>
      </c>
      <c r="V16" s="77" t="s">
        <v>1034</v>
      </c>
      <c r="W16" s="133">
        <v>1577000006980</v>
      </c>
      <c r="X16" s="134">
        <v>238882</v>
      </c>
      <c r="Y16" s="89" t="s">
        <v>82</v>
      </c>
      <c r="Z16" s="103" t="s">
        <v>475</v>
      </c>
      <c r="AA16" s="90"/>
      <c r="AB16" s="90"/>
      <c r="AC16" s="405"/>
      <c r="AD16" s="406"/>
      <c r="AE16" s="406"/>
      <c r="AF16" s="407"/>
      <c r="AG16" s="93"/>
      <c r="AH16" s="406"/>
      <c r="AI16" s="406"/>
      <c r="AJ16" s="406"/>
      <c r="AK16" s="93"/>
      <c r="AL16" s="408"/>
      <c r="AM16" s="90"/>
      <c r="AN16" s="406"/>
      <c r="AO16" s="406"/>
      <c r="AP16" s="406"/>
      <c r="AQ16" s="90"/>
      <c r="AR16" s="99"/>
      <c r="AS16" s="100"/>
      <c r="AT16" s="103"/>
    </row>
    <row r="17" spans="1:46" s="132" customFormat="1" ht="18" customHeight="1">
      <c r="A17" s="532">
        <v>12</v>
      </c>
      <c r="B17" s="103">
        <v>3371</v>
      </c>
      <c r="C17" s="77" t="s">
        <v>1035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103"/>
      <c r="T17" s="77" t="s">
        <v>298</v>
      </c>
      <c r="U17" s="77" t="s">
        <v>1036</v>
      </c>
      <c r="V17" s="77" t="s">
        <v>817</v>
      </c>
      <c r="W17" s="133">
        <v>1577000007234</v>
      </c>
      <c r="X17" s="134">
        <v>238904</v>
      </c>
      <c r="Y17" s="89" t="s">
        <v>82</v>
      </c>
      <c r="Z17" s="103" t="s">
        <v>475</v>
      </c>
      <c r="AA17" s="90"/>
      <c r="AB17" s="90"/>
      <c r="AC17" s="405"/>
      <c r="AD17" s="406"/>
      <c r="AE17" s="406"/>
      <c r="AF17" s="407"/>
      <c r="AG17" s="93"/>
      <c r="AH17" s="406"/>
      <c r="AI17" s="406"/>
      <c r="AJ17" s="406"/>
      <c r="AK17" s="93"/>
      <c r="AL17" s="408"/>
      <c r="AM17" s="90"/>
      <c r="AN17" s="406"/>
      <c r="AO17" s="406"/>
      <c r="AP17" s="406"/>
      <c r="AQ17" s="90"/>
      <c r="AR17" s="99"/>
      <c r="AS17" s="100"/>
      <c r="AT17" s="103"/>
    </row>
    <row r="18" spans="1:46" s="16" customFormat="1" ht="18" customHeight="1">
      <c r="A18" s="532">
        <v>13</v>
      </c>
      <c r="B18" s="303">
        <v>2681</v>
      </c>
      <c r="C18" s="11" t="s">
        <v>1037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3" t="s">
        <v>351</v>
      </c>
      <c r="U18" s="13" t="s">
        <v>1038</v>
      </c>
      <c r="V18" s="13" t="s">
        <v>1039</v>
      </c>
      <c r="W18" s="32">
        <v>1577000009270</v>
      </c>
      <c r="X18" s="33">
        <v>239121</v>
      </c>
      <c r="Y18" s="8" t="s">
        <v>104</v>
      </c>
      <c r="Z18" s="12" t="s">
        <v>142</v>
      </c>
      <c r="AA18" s="4">
        <v>8</v>
      </c>
      <c r="AB18" s="4">
        <v>0</v>
      </c>
      <c r="AC18" s="43">
        <v>8570384040196</v>
      </c>
      <c r="AD18" s="3" t="s">
        <v>145</v>
      </c>
      <c r="AE18" s="3" t="s">
        <v>1040</v>
      </c>
      <c r="AF18" s="3" t="s">
        <v>1039</v>
      </c>
      <c r="AG18" s="46">
        <v>570389014139</v>
      </c>
      <c r="AH18" s="3" t="s">
        <v>265</v>
      </c>
      <c r="AI18" s="3" t="s">
        <v>1041</v>
      </c>
      <c r="AJ18" s="3" t="s">
        <v>1039</v>
      </c>
      <c r="AK18" s="46">
        <v>57039005514</v>
      </c>
      <c r="AL18" s="4" t="s">
        <v>1042</v>
      </c>
      <c r="AM18" s="4">
        <v>7</v>
      </c>
      <c r="AN18" s="3" t="s">
        <v>305</v>
      </c>
      <c r="AO18" s="3" t="s">
        <v>306</v>
      </c>
      <c r="AP18" s="3" t="s">
        <v>307</v>
      </c>
      <c r="AQ18" s="4">
        <v>57140</v>
      </c>
      <c r="AR18" s="55">
        <f>X18</f>
        <v>239121</v>
      </c>
      <c r="AS18" s="56">
        <f>EDATE(AR18,-543*12)</f>
        <v>40794</v>
      </c>
      <c r="AT18" s="12" t="str">
        <f>DATEDIF(AS18,[1]Sheet1!$K$2,"Y")&amp;"ปี"&amp;DATEDIF(AS18,[1]Sheet1!$K$2,"ym")&amp;"เดือน"&amp;DATEDIF(AS18,[1]Sheet1!$K$2,"md")&amp;"วัน"</f>
        <v>7ปี9เดือน15วัน</v>
      </c>
    </row>
    <row r="19" spans="1:46" s="2" customFormat="1" ht="18" customHeight="1">
      <c r="A19" s="532">
        <v>14</v>
      </c>
      <c r="B19" s="303">
        <v>2685</v>
      </c>
      <c r="C19" s="11" t="s">
        <v>1043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0"/>
      <c r="T19" s="11" t="s">
        <v>351</v>
      </c>
      <c r="U19" s="11" t="s">
        <v>1044</v>
      </c>
      <c r="V19" s="11" t="s">
        <v>160</v>
      </c>
      <c r="W19" s="188">
        <v>1529902475829</v>
      </c>
      <c r="X19" s="187">
        <v>238889</v>
      </c>
      <c r="Y19" s="26" t="s">
        <v>104</v>
      </c>
      <c r="Z19" s="10" t="s">
        <v>142</v>
      </c>
      <c r="AA19" s="185">
        <v>8</v>
      </c>
      <c r="AB19" s="185">
        <v>0</v>
      </c>
      <c r="AC19" s="199">
        <v>3570300394861</v>
      </c>
      <c r="AD19" s="1" t="s">
        <v>145</v>
      </c>
      <c r="AE19" s="1" t="s">
        <v>1045</v>
      </c>
      <c r="AF19" s="1" t="s">
        <v>160</v>
      </c>
      <c r="AG19" s="200">
        <v>570389014091</v>
      </c>
      <c r="AH19" s="1" t="s">
        <v>265</v>
      </c>
      <c r="AI19" s="1" t="s">
        <v>1046</v>
      </c>
      <c r="AJ19" s="1" t="s">
        <v>160</v>
      </c>
      <c r="AK19" s="200">
        <v>57030018338</v>
      </c>
      <c r="AL19" s="185">
        <v>68</v>
      </c>
      <c r="AM19" s="185">
        <v>7</v>
      </c>
      <c r="AN19" s="1" t="s">
        <v>305</v>
      </c>
      <c r="AO19" s="1" t="s">
        <v>306</v>
      </c>
      <c r="AP19" s="1" t="s">
        <v>307</v>
      </c>
      <c r="AQ19" s="185">
        <v>57140</v>
      </c>
      <c r="AR19" s="52">
        <f>X19</f>
        <v>238889</v>
      </c>
      <c r="AS19" s="53">
        <f>EDATE(AR19,-543*12)</f>
        <v>40562</v>
      </c>
      <c r="AT19" s="10" t="str">
        <f>DATEDIF(AS19,[1]Sheet1!$K$2,"Y")&amp;"ปี"&amp;DATEDIF(AS19,[1]Sheet1!$K$2,"ym")&amp;"เดือน"&amp;DATEDIF(AS19,[1]Sheet1!$K$2,"md")&amp;"วัน"</f>
        <v>8ปี5เดือน4วัน</v>
      </c>
    </row>
    <row r="20" spans="1:46" s="16" customFormat="1" ht="18" customHeight="1">
      <c r="A20" s="532">
        <v>15</v>
      </c>
      <c r="B20" s="74">
        <v>2692</v>
      </c>
      <c r="C20" s="13" t="s">
        <v>1047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2"/>
      <c r="T20" s="13" t="s">
        <v>351</v>
      </c>
      <c r="U20" s="13" t="s">
        <v>1048</v>
      </c>
      <c r="V20" s="13" t="s">
        <v>147</v>
      </c>
      <c r="W20" s="32">
        <v>1570301237771</v>
      </c>
      <c r="X20" s="33">
        <v>238935</v>
      </c>
      <c r="Y20" s="8" t="s">
        <v>104</v>
      </c>
      <c r="Z20" s="12" t="s">
        <v>206</v>
      </c>
      <c r="AA20" s="4">
        <v>8</v>
      </c>
      <c r="AB20" s="4">
        <v>0</v>
      </c>
      <c r="AC20" s="43">
        <v>5570300096921</v>
      </c>
      <c r="AD20" s="3" t="s">
        <v>351</v>
      </c>
      <c r="AE20" s="3" t="s">
        <v>564</v>
      </c>
      <c r="AF20" s="3" t="s">
        <v>147</v>
      </c>
      <c r="AG20" s="46">
        <v>2570300005221</v>
      </c>
      <c r="AH20" s="3" t="s">
        <v>265</v>
      </c>
      <c r="AI20" s="3" t="s">
        <v>449</v>
      </c>
      <c r="AJ20" s="3" t="s">
        <v>147</v>
      </c>
      <c r="AK20" s="46">
        <v>57030327063</v>
      </c>
      <c r="AL20" s="4">
        <v>305</v>
      </c>
      <c r="AM20" s="4">
        <v>9</v>
      </c>
      <c r="AN20" s="3" t="s">
        <v>305</v>
      </c>
      <c r="AO20" s="3" t="s">
        <v>306</v>
      </c>
      <c r="AP20" s="3" t="s">
        <v>307</v>
      </c>
      <c r="AQ20" s="4">
        <v>57140</v>
      </c>
      <c r="AR20" s="55">
        <f>X20</f>
        <v>238935</v>
      </c>
      <c r="AS20" s="56">
        <f>EDATE(AR20,-543*12)</f>
        <v>40608</v>
      </c>
      <c r="AT20" s="12" t="str">
        <f>DATEDIF(AS20,[1]Sheet1!$K$2,"Y")&amp;"ปี"&amp;DATEDIF(AS20,[1]Sheet1!$K$2,"ym")&amp;"เดือน"&amp;DATEDIF(AS20,[1]Sheet1!$K$2,"md")&amp;"วัน"</f>
        <v>8ปี3เดือน17วัน</v>
      </c>
    </row>
    <row r="21" spans="1:46" s="13" customFormat="1" ht="18" customHeight="1">
      <c r="A21" s="532">
        <v>16</v>
      </c>
      <c r="B21" s="74">
        <v>2688</v>
      </c>
      <c r="C21" s="13" t="s">
        <v>1049</v>
      </c>
      <c r="S21" s="12"/>
      <c r="T21" s="13" t="s">
        <v>351</v>
      </c>
      <c r="U21" s="13" t="s">
        <v>1050</v>
      </c>
      <c r="V21" s="13" t="s">
        <v>765</v>
      </c>
      <c r="W21" s="32">
        <v>1577000011649</v>
      </c>
      <c r="X21" s="33">
        <v>239316</v>
      </c>
      <c r="Y21" s="8" t="s">
        <v>104</v>
      </c>
      <c r="Z21" s="12" t="s">
        <v>206</v>
      </c>
      <c r="AA21" s="8">
        <v>7</v>
      </c>
      <c r="AB21" s="8">
        <v>0</v>
      </c>
      <c r="AC21" s="126">
        <v>5570300097120</v>
      </c>
      <c r="AD21" s="17" t="s">
        <v>145</v>
      </c>
      <c r="AE21" s="17" t="s">
        <v>766</v>
      </c>
      <c r="AF21" s="17" t="s">
        <v>765</v>
      </c>
      <c r="AG21" s="32">
        <v>5571300048804</v>
      </c>
      <c r="AH21" s="17" t="s">
        <v>150</v>
      </c>
      <c r="AI21" s="17" t="s">
        <v>767</v>
      </c>
      <c r="AJ21" s="17" t="s">
        <v>152</v>
      </c>
      <c r="AK21" s="32">
        <v>57030330099</v>
      </c>
      <c r="AL21" s="8">
        <v>9</v>
      </c>
      <c r="AM21" s="8">
        <v>9</v>
      </c>
      <c r="AN21" s="17" t="s">
        <v>305</v>
      </c>
      <c r="AO21" s="17" t="s">
        <v>306</v>
      </c>
      <c r="AP21" s="17" t="s">
        <v>307</v>
      </c>
      <c r="AQ21" s="8">
        <v>57140</v>
      </c>
      <c r="AR21" s="55">
        <v>239316</v>
      </c>
      <c r="AS21" s="56">
        <v>40990</v>
      </c>
      <c r="AT21" s="12" t="s">
        <v>1051</v>
      </c>
    </row>
    <row r="22" spans="1:46" s="13" customFormat="1" ht="18" customHeight="1">
      <c r="A22" s="532">
        <v>17</v>
      </c>
      <c r="B22" s="74">
        <v>2977</v>
      </c>
      <c r="C22" s="13" t="s">
        <v>1052</v>
      </c>
      <c r="S22" s="12"/>
      <c r="T22" s="13" t="s">
        <v>351</v>
      </c>
      <c r="U22" s="13" t="s">
        <v>683</v>
      </c>
      <c r="V22" s="13" t="s">
        <v>1053</v>
      </c>
      <c r="W22" s="32">
        <v>1579901443354</v>
      </c>
      <c r="X22" s="33"/>
      <c r="Y22" s="8" t="s">
        <v>104</v>
      </c>
      <c r="Z22" s="12" t="s">
        <v>209</v>
      </c>
      <c r="AA22" s="8"/>
      <c r="AB22" s="8"/>
      <c r="AC22" s="126"/>
      <c r="AD22" s="17"/>
      <c r="AE22" s="17"/>
      <c r="AF22" s="17"/>
      <c r="AG22" s="32"/>
      <c r="AH22" s="17"/>
      <c r="AI22" s="17"/>
      <c r="AJ22" s="17"/>
      <c r="AK22" s="32"/>
      <c r="AL22" s="8"/>
      <c r="AM22" s="8"/>
      <c r="AN22" s="17"/>
      <c r="AO22" s="17"/>
      <c r="AP22" s="17"/>
      <c r="AQ22" s="8"/>
      <c r="AR22" s="55">
        <v>0</v>
      </c>
      <c r="AS22" s="56" t="e">
        <v>#NUM!</v>
      </c>
      <c r="AT22" s="12" t="e">
        <v>#NUM!</v>
      </c>
    </row>
    <row r="23" spans="1:46" s="77" customFormat="1" ht="18" customHeight="1">
      <c r="A23" s="532">
        <v>18</v>
      </c>
      <c r="B23" s="103">
        <v>3361</v>
      </c>
      <c r="C23" s="77" t="s">
        <v>1054</v>
      </c>
      <c r="S23" s="103"/>
      <c r="T23" s="77" t="s">
        <v>351</v>
      </c>
      <c r="U23" s="77" t="s">
        <v>1055</v>
      </c>
      <c r="V23" s="77" t="s">
        <v>152</v>
      </c>
      <c r="W23" s="133">
        <v>1577000007226</v>
      </c>
      <c r="X23" s="134">
        <v>238902</v>
      </c>
      <c r="Y23" s="89" t="s">
        <v>104</v>
      </c>
      <c r="Z23" s="103" t="s">
        <v>475</v>
      </c>
      <c r="AA23" s="89"/>
      <c r="AB23" s="89"/>
      <c r="AC23" s="410"/>
      <c r="AD23" s="411"/>
      <c r="AE23" s="411"/>
      <c r="AF23" s="411"/>
      <c r="AG23" s="133"/>
      <c r="AH23" s="411"/>
      <c r="AI23" s="411"/>
      <c r="AJ23" s="411"/>
      <c r="AK23" s="133"/>
      <c r="AL23" s="89"/>
      <c r="AM23" s="89"/>
      <c r="AN23" s="411"/>
      <c r="AO23" s="411"/>
      <c r="AP23" s="411"/>
      <c r="AQ23" s="89"/>
      <c r="AR23" s="99"/>
      <c r="AS23" s="100"/>
      <c r="AT23" s="103"/>
    </row>
    <row r="24" spans="1:46" s="77" customFormat="1" ht="18" customHeight="1">
      <c r="A24" s="532">
        <v>19</v>
      </c>
      <c r="B24" s="103">
        <v>3363</v>
      </c>
      <c r="C24" s="412" t="s">
        <v>1170</v>
      </c>
      <c r="S24" s="103"/>
      <c r="T24" s="77" t="s">
        <v>351</v>
      </c>
      <c r="U24" s="77" t="s">
        <v>1056</v>
      </c>
      <c r="W24" s="133" t="s">
        <v>1057</v>
      </c>
      <c r="X24" s="134">
        <v>238871</v>
      </c>
      <c r="Y24" s="89" t="s">
        <v>104</v>
      </c>
      <c r="Z24" s="103" t="s">
        <v>475</v>
      </c>
      <c r="AA24" s="89"/>
      <c r="AB24" s="89"/>
      <c r="AC24" s="410"/>
      <c r="AD24" s="411"/>
      <c r="AE24" s="411"/>
      <c r="AF24" s="411"/>
      <c r="AG24" s="133"/>
      <c r="AH24" s="411"/>
      <c r="AI24" s="411"/>
      <c r="AJ24" s="411"/>
      <c r="AK24" s="133"/>
      <c r="AL24" s="89"/>
      <c r="AM24" s="89"/>
      <c r="AN24" s="411"/>
      <c r="AO24" s="411"/>
      <c r="AP24" s="411"/>
      <c r="AQ24" s="89"/>
      <c r="AR24" s="99"/>
      <c r="AS24" s="100"/>
      <c r="AT24" s="103"/>
    </row>
    <row r="25" spans="1:46" s="77" customFormat="1" ht="18" customHeight="1">
      <c r="A25" s="532">
        <v>20</v>
      </c>
      <c r="B25" s="103">
        <v>3365</v>
      </c>
      <c r="C25" s="77" t="s">
        <v>1058</v>
      </c>
      <c r="S25" s="103"/>
      <c r="T25" s="77" t="s">
        <v>351</v>
      </c>
      <c r="U25" s="77" t="s">
        <v>1059</v>
      </c>
      <c r="V25" s="77" t="s">
        <v>817</v>
      </c>
      <c r="W25" s="133">
        <v>1577000006092</v>
      </c>
      <c r="X25" s="134">
        <v>238805</v>
      </c>
      <c r="Y25" s="89" t="s">
        <v>104</v>
      </c>
      <c r="Z25" s="103" t="s">
        <v>475</v>
      </c>
      <c r="AA25" s="89"/>
      <c r="AB25" s="89"/>
      <c r="AC25" s="410"/>
      <c r="AD25" s="411"/>
      <c r="AE25" s="411"/>
      <c r="AF25" s="411"/>
      <c r="AG25" s="133"/>
      <c r="AH25" s="411"/>
      <c r="AI25" s="411"/>
      <c r="AJ25" s="411"/>
      <c r="AK25" s="133"/>
      <c r="AL25" s="89"/>
      <c r="AM25" s="89"/>
      <c r="AN25" s="411"/>
      <c r="AO25" s="411"/>
      <c r="AP25" s="411"/>
      <c r="AQ25" s="89"/>
      <c r="AR25" s="99"/>
      <c r="AS25" s="100"/>
      <c r="AT25" s="103"/>
    </row>
    <row r="26" spans="1:46" s="77" customFormat="1" ht="18" customHeight="1">
      <c r="A26" s="532">
        <v>21</v>
      </c>
      <c r="B26" s="77">
        <v>3375</v>
      </c>
      <c r="C26" s="276" t="s">
        <v>1184</v>
      </c>
      <c r="S26" s="103"/>
      <c r="T26" s="77" t="s">
        <v>351</v>
      </c>
      <c r="U26" s="413" t="s">
        <v>1060</v>
      </c>
      <c r="V26" s="77" t="s">
        <v>1061</v>
      </c>
      <c r="W26" s="133">
        <v>1500300056340</v>
      </c>
      <c r="X26" s="134">
        <v>239381</v>
      </c>
      <c r="Y26" s="89" t="s">
        <v>104</v>
      </c>
      <c r="Z26" s="89"/>
      <c r="AA26" s="89"/>
      <c r="AB26" s="89"/>
      <c r="AC26" s="410"/>
      <c r="AD26" s="411"/>
      <c r="AE26" s="411"/>
      <c r="AF26" s="411"/>
      <c r="AG26" s="133"/>
      <c r="AH26" s="411"/>
      <c r="AI26" s="411"/>
      <c r="AJ26" s="411"/>
      <c r="AK26" s="133"/>
      <c r="AL26" s="89"/>
      <c r="AM26" s="89"/>
      <c r="AN26" s="411"/>
      <c r="AO26" s="411"/>
      <c r="AP26" s="411"/>
      <c r="AQ26" s="89"/>
      <c r="AR26" s="99"/>
      <c r="AS26" s="100"/>
      <c r="AT26" s="103"/>
    </row>
    <row r="27" spans="1:46" s="13" customFormat="1" ht="18" customHeight="1">
      <c r="A27" s="532">
        <v>22</v>
      </c>
      <c r="B27" s="13">
        <v>3394</v>
      </c>
      <c r="C27" s="13" t="s">
        <v>1200</v>
      </c>
      <c r="S27" s="12"/>
      <c r="T27" s="77" t="s">
        <v>351</v>
      </c>
      <c r="U27" s="13" t="s">
        <v>1201</v>
      </c>
      <c r="V27" s="13" t="s">
        <v>160</v>
      </c>
      <c r="W27" s="32">
        <v>1509966908548</v>
      </c>
      <c r="X27" s="33">
        <v>239365</v>
      </c>
      <c r="Y27" s="89" t="s">
        <v>104</v>
      </c>
      <c r="Z27" s="12" t="s">
        <v>142</v>
      </c>
      <c r="AA27" s="8"/>
      <c r="AB27" s="8"/>
      <c r="AC27" s="126"/>
      <c r="AD27" s="17"/>
      <c r="AE27" s="17"/>
      <c r="AF27" s="17"/>
      <c r="AG27" s="32"/>
      <c r="AH27" s="17"/>
      <c r="AI27" s="17"/>
      <c r="AJ27" s="17"/>
      <c r="AK27" s="32"/>
      <c r="AL27" s="8"/>
      <c r="AM27" s="8"/>
      <c r="AN27" s="17"/>
      <c r="AO27" s="17"/>
      <c r="AP27" s="17"/>
      <c r="AQ27" s="8"/>
      <c r="AR27" s="55"/>
      <c r="AS27" s="56"/>
      <c r="AT27" s="12"/>
    </row>
    <row r="28" spans="1:46" s="253" customFormat="1" ht="18" customHeight="1">
      <c r="A28" s="532">
        <v>23</v>
      </c>
      <c r="B28" s="13">
        <v>3448</v>
      </c>
      <c r="C28" s="454" t="s">
        <v>1271</v>
      </c>
      <c r="D28" s="77"/>
      <c r="E28" s="77"/>
      <c r="F28" s="77"/>
      <c r="G28" s="77"/>
      <c r="H28" s="423"/>
      <c r="I28" s="423"/>
      <c r="J28" s="423"/>
      <c r="K28" s="423"/>
      <c r="L28" s="423"/>
      <c r="M28" s="77"/>
      <c r="N28" s="77"/>
      <c r="O28" s="77"/>
      <c r="P28" s="77"/>
      <c r="Q28" s="77"/>
      <c r="R28" s="77"/>
      <c r="S28" s="103"/>
      <c r="T28" s="13" t="s">
        <v>351</v>
      </c>
      <c r="U28" s="13" t="s">
        <v>1272</v>
      </c>
      <c r="V28" s="13" t="s">
        <v>1169</v>
      </c>
      <c r="W28" s="32">
        <v>1577000006793</v>
      </c>
      <c r="X28" s="33">
        <v>238867</v>
      </c>
      <c r="Y28" s="452" t="s">
        <v>104</v>
      </c>
      <c r="Z28" s="451" t="s">
        <v>475</v>
      </c>
      <c r="AA28" s="452"/>
      <c r="AB28" s="452"/>
      <c r="AC28" s="126"/>
      <c r="AD28" s="17"/>
      <c r="AE28" s="17"/>
      <c r="AF28" s="17"/>
      <c r="AG28" s="32"/>
      <c r="AH28" s="17"/>
      <c r="AI28" s="17"/>
      <c r="AJ28" s="17"/>
      <c r="AK28" s="32"/>
      <c r="AL28" s="452"/>
      <c r="AM28" s="452"/>
      <c r="AN28" s="17"/>
      <c r="AO28" s="17"/>
      <c r="AP28" s="17"/>
      <c r="AQ28" s="452"/>
      <c r="AR28" s="55"/>
      <c r="AS28" s="56"/>
      <c r="AT28" s="451"/>
    </row>
    <row r="29" spans="1:46" s="13" customFormat="1" ht="18" customHeight="1">
      <c r="A29" s="12"/>
      <c r="B29" s="12"/>
      <c r="S29" s="12"/>
      <c r="W29" s="32"/>
      <c r="X29" s="33"/>
      <c r="Y29" s="8"/>
      <c r="Z29" s="12"/>
      <c r="AA29" s="8"/>
      <c r="AB29" s="8"/>
      <c r="AC29" s="126"/>
      <c r="AD29" s="17"/>
      <c r="AE29" s="17"/>
      <c r="AF29" s="17"/>
      <c r="AG29" s="32"/>
      <c r="AH29" s="17"/>
      <c r="AI29" s="17"/>
      <c r="AJ29" s="17"/>
      <c r="AK29" s="32"/>
      <c r="AL29" s="8"/>
      <c r="AM29" s="8"/>
      <c r="AN29" s="17"/>
      <c r="AO29" s="17"/>
      <c r="AP29" s="17"/>
      <c r="AQ29" s="8"/>
      <c r="AR29" s="55"/>
      <c r="AS29" s="56"/>
      <c r="AT29" s="12"/>
    </row>
    <row r="30" spans="1:46" s="16" customFormat="1" ht="18" customHeight="1">
      <c r="P30" s="117" t="s">
        <v>118</v>
      </c>
      <c r="Q30" s="120" t="s">
        <v>4</v>
      </c>
      <c r="R30" s="121" t="s">
        <v>5</v>
      </c>
      <c r="S30" s="122" t="s">
        <v>6</v>
      </c>
      <c r="T30" s="31"/>
      <c r="U30" s="31"/>
      <c r="V30" s="31"/>
      <c r="X30" s="597" t="s">
        <v>142</v>
      </c>
      <c r="Y30" s="597"/>
      <c r="Z30" s="127"/>
    </row>
    <row r="31" spans="1:46" s="16" customFormat="1" ht="18" customHeight="1">
      <c r="P31" s="19"/>
      <c r="Q31" s="30">
        <f>COUNTIF(Y6:Y29,"ช")</f>
        <v>12</v>
      </c>
      <c r="R31" s="30">
        <v>11</v>
      </c>
      <c r="S31" s="30">
        <v>23</v>
      </c>
      <c r="V31" s="444"/>
      <c r="X31" s="594" t="s">
        <v>143</v>
      </c>
      <c r="Y31" s="594"/>
      <c r="Z31" s="30"/>
    </row>
    <row r="32" spans="1:46" s="16" customFormat="1" ht="18" customHeight="1">
      <c r="X32" s="594" t="s">
        <v>206</v>
      </c>
      <c r="Y32" s="594"/>
      <c r="Z32" s="30"/>
    </row>
    <row r="33" spans="1:46" s="16" customFormat="1" ht="18" customHeight="1">
      <c r="X33" s="594" t="s">
        <v>207</v>
      </c>
      <c r="Y33" s="594"/>
      <c r="Z33" s="30"/>
    </row>
    <row r="34" spans="1:46" s="16" customFormat="1" ht="18" customHeight="1">
      <c r="X34" s="594" t="s">
        <v>208</v>
      </c>
      <c r="Y34" s="594"/>
      <c r="Z34" s="30"/>
    </row>
    <row r="35" spans="1:46" s="16" customFormat="1" ht="18" customHeight="1">
      <c r="X35" s="594" t="s">
        <v>209</v>
      </c>
      <c r="Y35" s="594"/>
      <c r="Z35" s="30"/>
    </row>
    <row r="36" spans="1:46">
      <c r="X36" s="594" t="s">
        <v>210</v>
      </c>
      <c r="Y36" s="594"/>
      <c r="Z36" s="30"/>
    </row>
    <row r="37" spans="1:46">
      <c r="X37" s="594" t="s">
        <v>211</v>
      </c>
      <c r="Y37" s="594"/>
      <c r="Z37" s="30"/>
    </row>
    <row r="38" spans="1:46">
      <c r="X38" s="594" t="s">
        <v>212</v>
      </c>
      <c r="Y38" s="594"/>
      <c r="Z38" s="30"/>
    </row>
    <row r="39" spans="1:46">
      <c r="S39" s="8" t="e">
        <f>#REF!</f>
        <v>#REF!</v>
      </c>
      <c r="T39" s="8" t="e">
        <f>#REF!</f>
        <v>#REF!</v>
      </c>
      <c r="U39" s="8" t="e">
        <f>#REF!</f>
        <v>#REF!</v>
      </c>
      <c r="V39" s="8" t="str">
        <f>X30</f>
        <v>ห้วยเย็น</v>
      </c>
      <c r="W39" s="8" t="str">
        <f>X31</f>
        <v>เมืองกาญจน์</v>
      </c>
      <c r="X39" s="594" t="s">
        <v>213</v>
      </c>
      <c r="Y39" s="594"/>
      <c r="Z39" s="30"/>
      <c r="AA39" s="3" t="str">
        <f>X35</f>
        <v>ห้วยสา</v>
      </c>
      <c r="AB39" s="3" t="str">
        <f>X36</f>
        <v>ธารทอง</v>
      </c>
    </row>
    <row r="40" spans="1:46">
      <c r="S40" s="8" t="e">
        <f>#REF!</f>
        <v>#REF!</v>
      </c>
      <c r="T40" s="8" t="e">
        <f>#REF!</f>
        <v>#REF!</v>
      </c>
      <c r="U40" s="8" t="e">
        <f>#REF!</f>
        <v>#REF!</v>
      </c>
      <c r="V40" s="8">
        <f>Z30</f>
        <v>0</v>
      </c>
      <c r="W40" s="8">
        <f>Z31</f>
        <v>0</v>
      </c>
      <c r="X40" s="604" t="s">
        <v>6</v>
      </c>
      <c r="Y40" s="604"/>
      <c r="Z40" s="128">
        <f>SUM(Z30:Z39)</f>
        <v>0</v>
      </c>
      <c r="AA40" s="3">
        <f>Z35</f>
        <v>0</v>
      </c>
      <c r="AB40" s="3">
        <f>Z36</f>
        <v>0</v>
      </c>
    </row>
    <row r="43" spans="1:46" ht="18" customHeight="1">
      <c r="A43" s="12"/>
      <c r="B43" s="12"/>
      <c r="C43" s="13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35"/>
      <c r="T43" s="13"/>
      <c r="U43" s="13"/>
      <c r="V43" s="13"/>
      <c r="W43" s="17"/>
      <c r="X43" s="24"/>
      <c r="Y43" s="12"/>
      <c r="Z43" s="13"/>
      <c r="AA43" s="12"/>
      <c r="AB43" s="12"/>
      <c r="AC43" s="39"/>
      <c r="AD43" s="13"/>
      <c r="AE43" s="13"/>
      <c r="AF43" s="13"/>
      <c r="AG43" s="20"/>
      <c r="AH43" s="13"/>
      <c r="AI43" s="13"/>
      <c r="AJ43" s="13"/>
      <c r="AK43" s="20"/>
      <c r="AL43" s="12"/>
      <c r="AM43" s="12"/>
      <c r="AN43" s="13"/>
      <c r="AO43" s="13"/>
      <c r="AP43" s="13"/>
      <c r="AQ43" s="12"/>
      <c r="AR43" s="55"/>
      <c r="AS43" s="56"/>
      <c r="AT43" s="57"/>
    </row>
    <row r="45" spans="1:46" s="16" customFormat="1" ht="18" customHeight="1">
      <c r="A45" s="12"/>
      <c r="B45" s="15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63"/>
      <c r="T45" s="13"/>
      <c r="U45" s="13"/>
      <c r="V45" s="13"/>
      <c r="W45" s="32"/>
      <c r="X45" s="33"/>
      <c r="Y45" s="8"/>
      <c r="Z45" s="12"/>
      <c r="AA45" s="4"/>
      <c r="AB45" s="4"/>
      <c r="AC45" s="43"/>
      <c r="AD45" s="3"/>
      <c r="AE45" s="3"/>
      <c r="AF45" s="3"/>
      <c r="AG45" s="46"/>
      <c r="AH45" s="3"/>
      <c r="AI45" s="3"/>
      <c r="AJ45" s="3"/>
      <c r="AK45" s="46"/>
      <c r="AL45" s="110"/>
      <c r="AM45" s="4"/>
      <c r="AN45" s="3"/>
      <c r="AO45" s="3"/>
      <c r="AP45" s="3"/>
      <c r="AQ45" s="4"/>
      <c r="AR45" s="55"/>
      <c r="AS45" s="56"/>
      <c r="AT45" s="12"/>
    </row>
    <row r="46" spans="1:46" s="16" customFormat="1" ht="18" customHeight="1">
      <c r="A46" s="12"/>
      <c r="B46" s="85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85"/>
      <c r="T46" s="79"/>
      <c r="U46" s="79"/>
      <c r="V46" s="79"/>
      <c r="W46" s="123"/>
      <c r="X46" s="124"/>
      <c r="Y46" s="87"/>
      <c r="Z46" s="85"/>
      <c r="AA46" s="4"/>
      <c r="AB46" s="4"/>
      <c r="AC46" s="43"/>
      <c r="AD46" s="3"/>
      <c r="AE46" s="3"/>
      <c r="AF46" s="3"/>
      <c r="AG46" s="46"/>
      <c r="AH46" s="3"/>
      <c r="AI46" s="3"/>
      <c r="AJ46" s="3"/>
      <c r="AK46" s="46"/>
      <c r="AL46" s="4"/>
      <c r="AM46" s="4"/>
      <c r="AN46" s="3"/>
      <c r="AO46" s="3"/>
      <c r="AP46" s="3"/>
      <c r="AQ46" s="4"/>
      <c r="AR46" s="130"/>
      <c r="AS46" s="131"/>
      <c r="AT46" s="85"/>
    </row>
  </sheetData>
  <mergeCells count="22">
    <mergeCell ref="X38:Y38"/>
    <mergeCell ref="X39:Y39"/>
    <mergeCell ref="X40:Y40"/>
    <mergeCell ref="A3:A5"/>
    <mergeCell ref="B3:B5"/>
    <mergeCell ref="C3:C5"/>
    <mergeCell ref="S3:S4"/>
    <mergeCell ref="X33:Y33"/>
    <mergeCell ref="X34:Y34"/>
    <mergeCell ref="X35:Y35"/>
    <mergeCell ref="X36:Y36"/>
    <mergeCell ref="X37:Y37"/>
    <mergeCell ref="AH5:AJ5"/>
    <mergeCell ref="AL5:AQ5"/>
    <mergeCell ref="X30:Y30"/>
    <mergeCell ref="X31:Y31"/>
    <mergeCell ref="X32:Y32"/>
    <mergeCell ref="A1:S1"/>
    <mergeCell ref="A2:S2"/>
    <mergeCell ref="D3:R3"/>
    <mergeCell ref="AA5:AB5"/>
    <mergeCell ref="AD5:AF5"/>
  </mergeCells>
  <pageMargins left="0.78740157480314998" right="0.196850393700787" top="0.59055118110236204" bottom="0.15748031496063" header="0.196850393700787" footer="0.196850393700787"/>
  <pageSetup paperSize="9" orientation="portrait" blackAndWhite="1" horizontalDpi="4294967293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50"/>
  <sheetViews>
    <sheetView topLeftCell="A22" zoomScale="96" zoomScaleNormal="96" workbookViewId="0">
      <selection activeCell="S19" sqref="S19"/>
    </sheetView>
  </sheetViews>
  <sheetFormatPr defaultColWidth="9" defaultRowHeight="23.25"/>
  <cols>
    <col min="1" max="1" width="5.75" style="3" customWidth="1"/>
    <col min="2" max="2" width="7.25" style="3" customWidth="1"/>
    <col min="3" max="3" width="23" style="3" customWidth="1"/>
    <col min="4" max="18" width="3.125" style="3" customWidth="1"/>
    <col min="19" max="19" width="9.625" style="3" customWidth="1"/>
    <col min="20" max="21" width="9" style="3" customWidth="1"/>
    <col min="22" max="22" width="12.375" style="3" customWidth="1"/>
    <col min="23" max="23" width="14.75" style="3" customWidth="1"/>
    <col min="24" max="24" width="9.625" style="3" customWidth="1"/>
    <col min="25" max="25" width="5.375" style="3" customWidth="1"/>
    <col min="26" max="26" width="12.25" style="3" customWidth="1"/>
    <col min="27" max="27" width="7.5" style="3" customWidth="1"/>
    <col min="28" max="28" width="5.625" style="3" customWidth="1"/>
    <col min="29" max="29" width="15.25" style="3" customWidth="1"/>
    <col min="30" max="30" width="4.75" style="3" customWidth="1"/>
    <col min="31" max="31" width="9" style="3" customWidth="1"/>
    <col min="32" max="32" width="11.625" style="3" customWidth="1"/>
    <col min="33" max="33" width="13.875" style="3" customWidth="1"/>
    <col min="34" max="34" width="6.875" style="3" customWidth="1"/>
    <col min="35" max="36" width="9" style="3" customWidth="1"/>
    <col min="37" max="37" width="10.875" style="3" customWidth="1"/>
    <col min="38" max="38" width="7.625" style="3" customWidth="1"/>
    <col min="39" max="39" width="5.625" style="3" customWidth="1"/>
    <col min="40" max="40" width="9" style="3" customWidth="1"/>
    <col min="41" max="41" width="10.5" style="3" customWidth="1"/>
    <col min="42" max="42" width="7.75" style="3" customWidth="1"/>
    <col min="43" max="43" width="6.5" style="3" customWidth="1"/>
    <col min="44" max="45" width="9" style="3" customWidth="1"/>
    <col min="46" max="46" width="13.25" style="3" customWidth="1"/>
    <col min="47" max="16384" width="9" style="3"/>
  </cols>
  <sheetData>
    <row r="1" spans="1:46">
      <c r="A1" s="619" t="s">
        <v>1354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  <c r="S1" s="619"/>
      <c r="T1" s="5"/>
      <c r="U1" s="5"/>
      <c r="V1" s="5"/>
      <c r="W1" s="65"/>
    </row>
    <row r="2" spans="1:46">
      <c r="A2" s="620" t="s">
        <v>60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620"/>
      <c r="P2" s="620"/>
      <c r="Q2" s="620"/>
      <c r="R2" s="620"/>
      <c r="S2" s="620"/>
      <c r="T2" s="5"/>
      <c r="U2" s="5"/>
      <c r="V2" s="5"/>
      <c r="W2" s="65"/>
    </row>
    <row r="3" spans="1:46" ht="18" customHeight="1">
      <c r="A3" s="589" t="s">
        <v>61</v>
      </c>
      <c r="B3" s="590" t="s">
        <v>62</v>
      </c>
      <c r="C3" s="589" t="s">
        <v>63</v>
      </c>
      <c r="D3" s="591" t="s">
        <v>1062</v>
      </c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3"/>
      <c r="S3" s="594" t="s">
        <v>65</v>
      </c>
      <c r="T3" s="15"/>
      <c r="U3" s="15"/>
      <c r="V3" s="15"/>
      <c r="X3" s="6"/>
      <c r="Y3" s="6"/>
      <c r="Z3" s="6"/>
    </row>
    <row r="4" spans="1:46" ht="49.5" customHeight="1">
      <c r="A4" s="589"/>
      <c r="B4" s="590"/>
      <c r="C4" s="58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594"/>
      <c r="T4" s="12"/>
      <c r="U4" s="12"/>
      <c r="V4" s="12"/>
      <c r="W4" s="20" t="s">
        <v>70</v>
      </c>
      <c r="X4" s="12" t="s">
        <v>72</v>
      </c>
      <c r="Y4" s="12" t="s">
        <v>71</v>
      </c>
      <c r="Z4" s="36" t="s">
        <v>73</v>
      </c>
      <c r="AR4" s="94" t="s">
        <v>67</v>
      </c>
      <c r="AS4" s="47" t="s">
        <v>68</v>
      </c>
      <c r="AT4" s="95" t="s">
        <v>69</v>
      </c>
    </row>
    <row r="5" spans="1:46" ht="12.75" customHeight="1">
      <c r="A5" s="589"/>
      <c r="B5" s="590"/>
      <c r="C5" s="58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1"/>
      <c r="U5" s="21"/>
      <c r="V5" s="21"/>
      <c r="W5" s="80"/>
      <c r="X5" s="81"/>
      <c r="Y5" s="87"/>
      <c r="Z5" s="87"/>
      <c r="AA5" s="621" t="s">
        <v>296</v>
      </c>
      <c r="AB5" s="621"/>
      <c r="AC5" s="88" t="s">
        <v>75</v>
      </c>
      <c r="AD5" s="596" t="s">
        <v>76</v>
      </c>
      <c r="AE5" s="596"/>
      <c r="AF5" s="596"/>
      <c r="AG5" s="88" t="s">
        <v>77</v>
      </c>
      <c r="AH5" s="596" t="s">
        <v>78</v>
      </c>
      <c r="AI5" s="596"/>
      <c r="AJ5" s="596"/>
      <c r="AK5" s="92" t="s">
        <v>79</v>
      </c>
      <c r="AL5" s="596" t="s">
        <v>80</v>
      </c>
      <c r="AM5" s="596"/>
      <c r="AN5" s="596"/>
      <c r="AO5" s="596"/>
      <c r="AP5" s="596"/>
      <c r="AQ5" s="596"/>
      <c r="AR5" s="96"/>
      <c r="AS5" s="97">
        <f ca="1">TODAY()</f>
        <v>45817</v>
      </c>
      <c r="AT5" s="98"/>
    </row>
    <row r="6" spans="1:46" ht="18" customHeight="1">
      <c r="A6" s="12">
        <v>1</v>
      </c>
      <c r="B6" s="12">
        <v>2500</v>
      </c>
      <c r="C6" s="76" t="s">
        <v>1063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2"/>
      <c r="T6" s="13" t="s">
        <v>298</v>
      </c>
      <c r="U6" s="13" t="s">
        <v>1064</v>
      </c>
      <c r="V6" s="13" t="s">
        <v>770</v>
      </c>
      <c r="W6" s="104">
        <v>1577000005631</v>
      </c>
      <c r="X6" s="82">
        <v>238766</v>
      </c>
      <c r="Y6" s="8" t="s">
        <v>82</v>
      </c>
      <c r="Z6" s="12" t="s">
        <v>206</v>
      </c>
      <c r="AA6" s="4"/>
      <c r="AB6" s="4"/>
      <c r="AC6" s="43">
        <v>5570301132816</v>
      </c>
      <c r="AD6" s="3" t="s">
        <v>145</v>
      </c>
      <c r="AE6" s="3" t="s">
        <v>771</v>
      </c>
      <c r="AF6" s="3" t="s">
        <v>770</v>
      </c>
      <c r="AG6" s="46">
        <v>8570384002928</v>
      </c>
      <c r="AH6" s="3" t="s">
        <v>150</v>
      </c>
      <c r="AI6" s="3" t="s">
        <v>772</v>
      </c>
      <c r="AJ6" s="3" t="s">
        <v>773</v>
      </c>
      <c r="AK6" s="46">
        <v>57030245024</v>
      </c>
      <c r="AL6" s="4">
        <v>301</v>
      </c>
      <c r="AM6" s="4">
        <v>9</v>
      </c>
      <c r="AN6" s="3" t="s">
        <v>305</v>
      </c>
      <c r="AO6" s="3" t="s">
        <v>306</v>
      </c>
      <c r="AP6" s="3" t="s">
        <v>307</v>
      </c>
      <c r="AQ6" s="4">
        <v>57140</v>
      </c>
      <c r="AR6" s="55">
        <f t="shared" ref="AR6:AR22" si="0">X6</f>
        <v>238766</v>
      </c>
      <c r="AS6" s="56">
        <f t="shared" ref="AS6:AS22" si="1">EDATE(AR6,-543*12)</f>
        <v>40439</v>
      </c>
      <c r="AT6" s="57" t="str">
        <f>DATEDIF(AS6,[1]Sheet1!$K$2,"Y")&amp;"ปี"&amp;DATEDIF(AS6,[1]Sheet1!$K$2,"ym")&amp;"เดือน"&amp;DATEDIF(AS6,[1]Sheet1!$K$2,"md")&amp;"วัน"</f>
        <v>8ปี9เดือน5วัน</v>
      </c>
    </row>
    <row r="7" spans="1:46" ht="18" customHeight="1">
      <c r="A7" s="12">
        <v>2</v>
      </c>
      <c r="B7" s="12">
        <v>2501</v>
      </c>
      <c r="C7" s="76" t="s">
        <v>1065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2"/>
      <c r="T7" s="13" t="s">
        <v>298</v>
      </c>
      <c r="U7" s="13" t="s">
        <v>1066</v>
      </c>
      <c r="V7" s="13" t="s">
        <v>184</v>
      </c>
      <c r="W7" s="104">
        <v>1577000005851</v>
      </c>
      <c r="X7" s="82">
        <v>238781</v>
      </c>
      <c r="Y7" s="8" t="s">
        <v>82</v>
      </c>
      <c r="Z7" s="12" t="s">
        <v>207</v>
      </c>
      <c r="AA7" s="4"/>
      <c r="AB7" s="4"/>
      <c r="AC7" s="43">
        <v>8570384013997</v>
      </c>
      <c r="AD7" s="3" t="s">
        <v>145</v>
      </c>
      <c r="AE7" s="3" t="s">
        <v>430</v>
      </c>
      <c r="AF7" s="3" t="s">
        <v>184</v>
      </c>
      <c r="AG7" s="46">
        <v>1570300065713</v>
      </c>
      <c r="AH7" s="3" t="s">
        <v>150</v>
      </c>
      <c r="AI7" s="3" t="s">
        <v>431</v>
      </c>
      <c r="AJ7" s="3" t="s">
        <v>240</v>
      </c>
      <c r="AK7" s="46">
        <v>57030352301</v>
      </c>
      <c r="AL7" s="4" t="s">
        <v>1067</v>
      </c>
      <c r="AM7" s="4">
        <v>6</v>
      </c>
      <c r="AN7" s="3" t="s">
        <v>305</v>
      </c>
      <c r="AO7" s="3" t="s">
        <v>306</v>
      </c>
      <c r="AP7" s="3" t="s">
        <v>307</v>
      </c>
      <c r="AQ7" s="4">
        <v>57140</v>
      </c>
      <c r="AR7" s="55">
        <f t="shared" si="0"/>
        <v>238781</v>
      </c>
      <c r="AS7" s="56">
        <f t="shared" si="1"/>
        <v>40454</v>
      </c>
      <c r="AT7" s="57" t="str">
        <f>DATEDIF(AS7,[1]Sheet1!$K$2,"Y")&amp;"ปี"&amp;DATEDIF(AS7,[1]Sheet1!$K$2,"ym")&amp;"เดือน"&amp;DATEDIF(AS7,[1]Sheet1!$K$2,"md")&amp;"วัน"</f>
        <v>8ปี8เดือน20วัน</v>
      </c>
    </row>
    <row r="8" spans="1:46" ht="18" customHeight="1">
      <c r="A8" s="12">
        <v>3</v>
      </c>
      <c r="B8" s="12">
        <v>2573</v>
      </c>
      <c r="C8" s="76" t="s">
        <v>1068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2"/>
      <c r="T8" s="13" t="s">
        <v>298</v>
      </c>
      <c r="U8" s="13" t="s">
        <v>804</v>
      </c>
      <c r="V8" s="13" t="s">
        <v>452</v>
      </c>
      <c r="W8" s="104">
        <v>1577000003841</v>
      </c>
      <c r="X8" s="82">
        <v>238579</v>
      </c>
      <c r="Y8" s="8" t="s">
        <v>82</v>
      </c>
      <c r="Z8" s="12" t="s">
        <v>142</v>
      </c>
      <c r="AA8" s="4"/>
      <c r="AB8" s="4"/>
      <c r="AC8" s="43">
        <v>8570376006707</v>
      </c>
      <c r="AD8" s="3" t="s">
        <v>145</v>
      </c>
      <c r="AE8" s="3" t="s">
        <v>802</v>
      </c>
      <c r="AF8" s="3" t="s">
        <v>452</v>
      </c>
      <c r="AG8" s="46">
        <v>8570384038892</v>
      </c>
      <c r="AH8" s="3" t="s">
        <v>265</v>
      </c>
      <c r="AI8" s="3" t="s">
        <v>803</v>
      </c>
      <c r="AJ8" s="3" t="s">
        <v>452</v>
      </c>
      <c r="AK8" s="46">
        <v>57030337221</v>
      </c>
      <c r="AL8" s="4">
        <v>347</v>
      </c>
      <c r="AM8" s="4">
        <v>7</v>
      </c>
      <c r="AN8" s="3" t="s">
        <v>305</v>
      </c>
      <c r="AO8" s="3" t="s">
        <v>306</v>
      </c>
      <c r="AP8" s="3" t="s">
        <v>307</v>
      </c>
      <c r="AQ8" s="4">
        <v>57140</v>
      </c>
      <c r="AR8" s="55">
        <f t="shared" si="0"/>
        <v>238579</v>
      </c>
      <c r="AS8" s="56">
        <f t="shared" si="1"/>
        <v>40252</v>
      </c>
      <c r="AT8" s="57" t="str">
        <f>DATEDIF(AS8,[1]Sheet1!$K$2,"Y")&amp;"ปี"&amp;DATEDIF(AS8,[1]Sheet1!$K$2,"ym")&amp;"เดือน"&amp;DATEDIF(AS8,[1]Sheet1!$K$2,"md")&amp;"วัน"</f>
        <v>9ปี3เดือน8วัน</v>
      </c>
    </row>
    <row r="9" spans="1:46" ht="18" customHeight="1">
      <c r="A9" s="512">
        <v>4</v>
      </c>
      <c r="B9" s="30">
        <v>2796</v>
      </c>
      <c r="C9" s="13" t="s">
        <v>1118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2"/>
      <c r="T9" s="13" t="s">
        <v>298</v>
      </c>
      <c r="U9" s="13" t="s">
        <v>1119</v>
      </c>
      <c r="V9" s="13" t="s">
        <v>240</v>
      </c>
      <c r="W9" s="32">
        <v>1577000002283</v>
      </c>
      <c r="X9" s="82">
        <v>238427</v>
      </c>
      <c r="Y9" s="8" t="s">
        <v>82</v>
      </c>
      <c r="Z9" s="12" t="s">
        <v>212</v>
      </c>
      <c r="AA9" s="4"/>
      <c r="AB9" s="4"/>
      <c r="AC9" s="43">
        <v>2570300024985</v>
      </c>
      <c r="AD9" s="3" t="s">
        <v>145</v>
      </c>
      <c r="AE9" s="3" t="s">
        <v>1120</v>
      </c>
      <c r="AF9" s="3" t="s">
        <v>240</v>
      </c>
      <c r="AG9" s="46">
        <v>1570300051976</v>
      </c>
      <c r="AH9" s="3" t="s">
        <v>150</v>
      </c>
      <c r="AI9" s="3" t="s">
        <v>1121</v>
      </c>
      <c r="AJ9" s="3" t="s">
        <v>147</v>
      </c>
      <c r="AK9" s="46">
        <v>57030309995</v>
      </c>
      <c r="AL9" s="4" t="s">
        <v>1122</v>
      </c>
      <c r="AM9" s="4">
        <v>10</v>
      </c>
      <c r="AN9" s="3" t="s">
        <v>305</v>
      </c>
      <c r="AO9" s="3" t="s">
        <v>306</v>
      </c>
      <c r="AP9" s="3" t="s">
        <v>307</v>
      </c>
      <c r="AQ9" s="4">
        <v>57140</v>
      </c>
      <c r="AR9" s="55">
        <f>X9</f>
        <v>238427</v>
      </c>
      <c r="AS9" s="56">
        <f>EDATE(AR9,-543*12)</f>
        <v>40100</v>
      </c>
      <c r="AT9" s="57" t="str">
        <f>DATEDIF(AS9,[1]Sheet1!$K$2,"Y")&amp;"ปี"&amp;DATEDIF(AS9,[1]Sheet1!$K$2,"ym")&amp;"เดือน"&amp;DATEDIF(AS9,[1]Sheet1!$K$2,"md")&amp;"วัน"</f>
        <v>9ปี8เดือน9วัน</v>
      </c>
    </row>
    <row r="10" spans="1:46" ht="18" customHeight="1">
      <c r="A10" s="532">
        <v>5</v>
      </c>
      <c r="B10" s="12">
        <v>2912</v>
      </c>
      <c r="C10" s="13" t="s">
        <v>1123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2"/>
      <c r="T10" s="13" t="s">
        <v>298</v>
      </c>
      <c r="U10" s="13" t="s">
        <v>1124</v>
      </c>
      <c r="V10" s="13" t="s">
        <v>1125</v>
      </c>
      <c r="W10" s="32">
        <v>570300001164</v>
      </c>
      <c r="X10" s="82">
        <v>238506</v>
      </c>
      <c r="Y10" s="8" t="s">
        <v>82</v>
      </c>
      <c r="Z10" s="12" t="s">
        <v>206</v>
      </c>
      <c r="AA10" s="4"/>
      <c r="AB10" s="4"/>
      <c r="AC10" s="43">
        <v>570900055818</v>
      </c>
      <c r="AD10" s="3" t="s">
        <v>145</v>
      </c>
      <c r="AE10" s="3" t="s">
        <v>1126</v>
      </c>
      <c r="AF10" s="3" t="s">
        <v>1127</v>
      </c>
      <c r="AG10" s="46">
        <v>570900055800</v>
      </c>
      <c r="AH10" s="3" t="s">
        <v>265</v>
      </c>
      <c r="AI10" s="3" t="s">
        <v>280</v>
      </c>
      <c r="AJ10" s="3" t="s">
        <v>281</v>
      </c>
      <c r="AK10" s="46">
        <v>57030055</v>
      </c>
      <c r="AL10" s="4">
        <v>57030055</v>
      </c>
      <c r="AM10" s="4">
        <v>9</v>
      </c>
      <c r="AN10" s="3" t="s">
        <v>1128</v>
      </c>
      <c r="AO10" s="3" t="s">
        <v>1129</v>
      </c>
      <c r="AP10" s="3" t="s">
        <v>307</v>
      </c>
      <c r="AQ10" s="4">
        <v>57150</v>
      </c>
      <c r="AR10" s="55">
        <f>X10</f>
        <v>238506</v>
      </c>
      <c r="AS10" s="56">
        <f>EDATE(AR10,-543*12)</f>
        <v>40179</v>
      </c>
      <c r="AT10" s="57" t="str">
        <f>DATEDIF(AS10,[1]Sheet1!$K$2,"Y")&amp;"ปี"&amp;DATEDIF(AS10,[1]Sheet1!$K$2,"ym")&amp;"เดือน"&amp;DATEDIF(AS10,[1]Sheet1!$K$2,"md")&amp;"วัน"</f>
        <v>9ปี5เดือน22วัน</v>
      </c>
    </row>
    <row r="11" spans="1:46" ht="18" customHeight="1">
      <c r="A11" s="532">
        <v>6</v>
      </c>
      <c r="B11" s="74">
        <v>3286</v>
      </c>
      <c r="C11" s="13" t="s">
        <v>1130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2"/>
      <c r="T11" s="13" t="s">
        <v>298</v>
      </c>
      <c r="U11" s="13" t="s">
        <v>1131</v>
      </c>
      <c r="V11" s="13" t="s">
        <v>1132</v>
      </c>
      <c r="W11" s="20">
        <v>1577000004138</v>
      </c>
      <c r="X11" s="24">
        <v>238611</v>
      </c>
      <c r="Y11" s="12" t="s">
        <v>82</v>
      </c>
      <c r="Z11" s="13" t="s">
        <v>213</v>
      </c>
      <c r="AA11" s="15"/>
      <c r="AB11" s="15"/>
      <c r="AC11" s="41">
        <v>8570384011366</v>
      </c>
      <c r="AD11" s="16" t="s">
        <v>145</v>
      </c>
      <c r="AE11" s="16" t="s">
        <v>1133</v>
      </c>
      <c r="AF11" s="16" t="s">
        <v>1132</v>
      </c>
      <c r="AG11" s="45">
        <v>15708000054389</v>
      </c>
      <c r="AH11" s="16" t="s">
        <v>265</v>
      </c>
      <c r="AI11" s="16" t="s">
        <v>869</v>
      </c>
      <c r="AJ11" s="16" t="s">
        <v>1132</v>
      </c>
      <c r="AK11" s="45">
        <v>57030357264</v>
      </c>
      <c r="AL11" s="15"/>
      <c r="AM11" s="15">
        <v>10</v>
      </c>
      <c r="AN11" s="16" t="s">
        <v>213</v>
      </c>
      <c r="AO11" s="3" t="s">
        <v>306</v>
      </c>
      <c r="AP11" s="3" t="s">
        <v>307</v>
      </c>
      <c r="AQ11" s="4">
        <v>57140</v>
      </c>
      <c r="AR11" s="55">
        <v>19465</v>
      </c>
      <c r="AS11" s="56">
        <v>40284</v>
      </c>
      <c r="AT11" s="57"/>
    </row>
    <row r="12" spans="1:46" ht="18" customHeight="1">
      <c r="A12" s="544">
        <v>7</v>
      </c>
      <c r="B12" s="74">
        <v>3287</v>
      </c>
      <c r="C12" s="13" t="s">
        <v>1134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2"/>
      <c r="T12" s="13" t="s">
        <v>298</v>
      </c>
      <c r="U12" s="13" t="s">
        <v>1135</v>
      </c>
      <c r="V12" s="13" t="s">
        <v>152</v>
      </c>
      <c r="W12" s="20">
        <v>1570301237704</v>
      </c>
      <c r="X12" s="24">
        <v>238528</v>
      </c>
      <c r="Y12" s="12" t="s">
        <v>82</v>
      </c>
      <c r="Z12" s="13" t="s">
        <v>213</v>
      </c>
      <c r="AA12" s="15"/>
      <c r="AB12" s="15"/>
      <c r="AC12" s="41">
        <v>8570484005692</v>
      </c>
      <c r="AD12" s="16" t="s">
        <v>145</v>
      </c>
      <c r="AE12" s="16" t="s">
        <v>1136</v>
      </c>
      <c r="AF12" s="16" t="s">
        <v>152</v>
      </c>
      <c r="AG12" s="45">
        <v>2570300023008</v>
      </c>
      <c r="AH12" s="16" t="s">
        <v>265</v>
      </c>
      <c r="AI12" s="16" t="s">
        <v>1137</v>
      </c>
      <c r="AJ12" s="16" t="s">
        <v>544</v>
      </c>
      <c r="AK12" s="45">
        <v>57039005921</v>
      </c>
      <c r="AL12" s="15"/>
      <c r="AM12" s="15">
        <v>10</v>
      </c>
      <c r="AN12" s="16" t="s">
        <v>213</v>
      </c>
      <c r="AO12" s="3" t="s">
        <v>306</v>
      </c>
      <c r="AP12" s="3" t="s">
        <v>307</v>
      </c>
      <c r="AQ12" s="4">
        <v>57140</v>
      </c>
      <c r="AR12" s="55"/>
      <c r="AS12" s="56"/>
      <c r="AT12" s="57"/>
    </row>
    <row r="13" spans="1:46" ht="18" customHeight="1">
      <c r="A13" s="544">
        <v>8</v>
      </c>
      <c r="B13" s="74">
        <v>3288</v>
      </c>
      <c r="C13" s="13" t="s">
        <v>1138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2"/>
      <c r="T13" s="13" t="s">
        <v>298</v>
      </c>
      <c r="U13" s="13" t="s">
        <v>1139</v>
      </c>
      <c r="V13" s="13" t="s">
        <v>1140</v>
      </c>
      <c r="W13" s="20">
        <v>1579901360963</v>
      </c>
      <c r="X13" s="24">
        <v>238365</v>
      </c>
      <c r="Y13" s="12" t="s">
        <v>82</v>
      </c>
      <c r="Z13" s="12" t="s">
        <v>212</v>
      </c>
      <c r="AA13" s="15"/>
      <c r="AB13" s="15"/>
      <c r="AC13" s="41">
        <v>8570384009302</v>
      </c>
      <c r="AD13" s="16" t="s">
        <v>145</v>
      </c>
      <c r="AE13" s="16" t="s">
        <v>832</v>
      </c>
      <c r="AF13" s="13" t="s">
        <v>1140</v>
      </c>
      <c r="AG13" s="45">
        <v>1570300088837</v>
      </c>
      <c r="AH13" s="16" t="s">
        <v>265</v>
      </c>
      <c r="AI13" s="16" t="s">
        <v>1141</v>
      </c>
      <c r="AJ13" s="16" t="s">
        <v>393</v>
      </c>
      <c r="AK13" s="45">
        <v>57030537809</v>
      </c>
      <c r="AL13" s="15"/>
      <c r="AM13" s="15">
        <v>6</v>
      </c>
      <c r="AN13" s="16" t="s">
        <v>212</v>
      </c>
      <c r="AO13" s="3" t="s">
        <v>306</v>
      </c>
      <c r="AP13" s="3" t="s">
        <v>307</v>
      </c>
      <c r="AQ13" s="4">
        <v>57141</v>
      </c>
      <c r="AR13" s="55"/>
      <c r="AS13" s="56"/>
      <c r="AT13" s="57"/>
    </row>
    <row r="14" spans="1:46" ht="18" customHeight="1">
      <c r="A14" s="544">
        <v>9</v>
      </c>
      <c r="B14" s="12">
        <v>2419</v>
      </c>
      <c r="C14" s="76" t="s">
        <v>1074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2"/>
      <c r="T14" s="13" t="s">
        <v>351</v>
      </c>
      <c r="U14" s="13" t="s">
        <v>1075</v>
      </c>
      <c r="V14" s="13" t="s">
        <v>286</v>
      </c>
      <c r="W14" s="104">
        <v>1577000008036</v>
      </c>
      <c r="X14" s="82">
        <v>238980</v>
      </c>
      <c r="Y14" s="8" t="s">
        <v>104</v>
      </c>
      <c r="Z14" s="12" t="s">
        <v>208</v>
      </c>
      <c r="AA14" s="4"/>
      <c r="AB14" s="4"/>
      <c r="AC14" s="43">
        <v>3570300396121</v>
      </c>
      <c r="AD14" s="3" t="s">
        <v>145</v>
      </c>
      <c r="AE14" s="3" t="s">
        <v>1076</v>
      </c>
      <c r="AF14" s="3" t="s">
        <v>286</v>
      </c>
      <c r="AG14" s="46">
        <v>8570376007657</v>
      </c>
      <c r="AH14" s="3" t="s">
        <v>265</v>
      </c>
      <c r="AI14" s="3" t="s">
        <v>285</v>
      </c>
      <c r="AJ14" s="3" t="s">
        <v>286</v>
      </c>
      <c r="AK14" s="46">
        <v>57030018541</v>
      </c>
      <c r="AL14" s="4">
        <v>88</v>
      </c>
      <c r="AM14" s="4">
        <v>4</v>
      </c>
      <c r="AN14" s="3" t="s">
        <v>305</v>
      </c>
      <c r="AO14" s="3" t="s">
        <v>306</v>
      </c>
      <c r="AP14" s="3" t="s">
        <v>307</v>
      </c>
      <c r="AQ14" s="4">
        <v>57140</v>
      </c>
      <c r="AR14" s="55">
        <f t="shared" si="0"/>
        <v>238980</v>
      </c>
      <c r="AS14" s="56">
        <f t="shared" si="1"/>
        <v>40653</v>
      </c>
      <c r="AT14" s="57" t="str">
        <f>DATEDIF(AS14,[1]Sheet1!$K$2,"Y")&amp;"ปี"&amp;DATEDIF(AS14,[1]Sheet1!$K$2,"ym")&amp;"เดือน"&amp;DATEDIF(AS14,[1]Sheet1!$K$2,"md")&amp;"วัน"</f>
        <v>8ปี2เดือน3วัน</v>
      </c>
    </row>
    <row r="15" spans="1:46" ht="18" customHeight="1">
      <c r="A15" s="544">
        <v>10</v>
      </c>
      <c r="B15" s="12">
        <v>2424</v>
      </c>
      <c r="C15" s="76" t="s">
        <v>1077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3" t="s">
        <v>351</v>
      </c>
      <c r="U15" s="13" t="s">
        <v>1078</v>
      </c>
      <c r="V15" s="13" t="s">
        <v>232</v>
      </c>
      <c r="W15" s="104">
        <v>1577000005240</v>
      </c>
      <c r="X15" s="82">
        <v>238725</v>
      </c>
      <c r="Y15" s="8" t="s">
        <v>104</v>
      </c>
      <c r="Z15" s="12" t="s">
        <v>208</v>
      </c>
      <c r="AA15" s="4"/>
      <c r="AB15" s="4"/>
      <c r="AC15" s="43">
        <v>8570376005620</v>
      </c>
      <c r="AD15" s="3" t="s">
        <v>145</v>
      </c>
      <c r="AE15" s="3" t="s">
        <v>231</v>
      </c>
      <c r="AF15" s="3" t="s">
        <v>232</v>
      </c>
      <c r="AG15" s="46">
        <v>570389008015</v>
      </c>
      <c r="AH15" s="3" t="s">
        <v>265</v>
      </c>
      <c r="AI15" s="3" t="s">
        <v>1079</v>
      </c>
      <c r="AJ15" s="3" t="s">
        <v>232</v>
      </c>
      <c r="AK15" s="46">
        <v>57039005352</v>
      </c>
      <c r="AL15" s="4" t="s">
        <v>1080</v>
      </c>
      <c r="AM15" s="4">
        <v>4</v>
      </c>
      <c r="AN15" s="3" t="s">
        <v>305</v>
      </c>
      <c r="AO15" s="3" t="s">
        <v>306</v>
      </c>
      <c r="AP15" s="3" t="s">
        <v>307</v>
      </c>
      <c r="AQ15" s="4">
        <v>57140</v>
      </c>
      <c r="AR15" s="55">
        <f t="shared" si="0"/>
        <v>238725</v>
      </c>
      <c r="AS15" s="56">
        <f t="shared" si="1"/>
        <v>40398</v>
      </c>
      <c r="AT15" s="57" t="str">
        <f>DATEDIF(AS15,[1]Sheet1!$K$2,"Y")&amp;"ปี"&amp;DATEDIF(AS15,[1]Sheet1!$K$2,"ym")&amp;"เดือน"&amp;DATEDIF(AS15,[1]Sheet1!$K$2,"md")&amp;"วัน"</f>
        <v>8ปี10เดือน15วัน</v>
      </c>
    </row>
    <row r="16" spans="1:46" ht="18" customHeight="1">
      <c r="A16" s="544">
        <v>11</v>
      </c>
      <c r="B16" s="12">
        <v>2425</v>
      </c>
      <c r="C16" s="76" t="s">
        <v>1081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3" t="s">
        <v>351</v>
      </c>
      <c r="U16" s="13" t="s">
        <v>1082</v>
      </c>
      <c r="V16" s="13" t="s">
        <v>550</v>
      </c>
      <c r="W16" s="104" t="s">
        <v>1083</v>
      </c>
      <c r="X16" s="82">
        <v>238071</v>
      </c>
      <c r="Y16" s="8" t="s">
        <v>104</v>
      </c>
      <c r="Z16" s="12" t="s">
        <v>208</v>
      </c>
      <c r="AA16" s="4"/>
      <c r="AB16" s="4"/>
      <c r="AC16" s="43">
        <v>8570373001011</v>
      </c>
      <c r="AD16" s="3" t="s">
        <v>145</v>
      </c>
      <c r="AE16" s="3" t="s">
        <v>551</v>
      </c>
      <c r="AF16" s="3" t="s">
        <v>550</v>
      </c>
      <c r="AG16" s="46" t="s">
        <v>515</v>
      </c>
      <c r="AH16" s="3" t="s">
        <v>150</v>
      </c>
      <c r="AI16" s="3" t="s">
        <v>515</v>
      </c>
      <c r="AJ16" s="3" t="s">
        <v>515</v>
      </c>
      <c r="AK16" s="46">
        <v>57039005328</v>
      </c>
      <c r="AL16" s="4" t="s">
        <v>553</v>
      </c>
      <c r="AM16" s="4">
        <v>4</v>
      </c>
      <c r="AN16" s="3" t="s">
        <v>305</v>
      </c>
      <c r="AO16" s="3" t="s">
        <v>306</v>
      </c>
      <c r="AP16" s="3" t="s">
        <v>307</v>
      </c>
      <c r="AQ16" s="4">
        <v>571410</v>
      </c>
      <c r="AR16" s="55">
        <f t="shared" si="0"/>
        <v>238071</v>
      </c>
      <c r="AS16" s="56">
        <f t="shared" si="1"/>
        <v>39745</v>
      </c>
      <c r="AT16" s="57" t="str">
        <f>DATEDIF(AS16,[1]Sheet1!$K$2,"Y")&amp;"ปี"&amp;DATEDIF(AS16,[1]Sheet1!$K$2,"ym")&amp;"เดือน"&amp;DATEDIF(AS16,[1]Sheet1!$K$2,"md")&amp;"วัน"</f>
        <v>10ปี7เดือน30วัน</v>
      </c>
    </row>
    <row r="17" spans="1:46" ht="18" customHeight="1">
      <c r="A17" s="544">
        <v>12</v>
      </c>
      <c r="B17" s="12">
        <v>2499</v>
      </c>
      <c r="C17" s="76" t="s">
        <v>1084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3" t="s">
        <v>351</v>
      </c>
      <c r="U17" s="13" t="s">
        <v>1085</v>
      </c>
      <c r="V17" s="13" t="s">
        <v>152</v>
      </c>
      <c r="W17" s="104">
        <v>570358000014</v>
      </c>
      <c r="X17" s="82">
        <v>237990</v>
      </c>
      <c r="Y17" s="8" t="s">
        <v>104</v>
      </c>
      <c r="Z17" s="12" t="s">
        <v>206</v>
      </c>
      <c r="AA17" s="4"/>
      <c r="AB17" s="4"/>
      <c r="AC17" s="43">
        <v>5570300096816</v>
      </c>
      <c r="AD17" s="3" t="s">
        <v>145</v>
      </c>
      <c r="AE17" s="3" t="s">
        <v>1086</v>
      </c>
      <c r="AF17" s="3" t="s">
        <v>152</v>
      </c>
      <c r="AG17" s="46">
        <v>8570384002961</v>
      </c>
      <c r="AH17" s="3" t="s">
        <v>265</v>
      </c>
      <c r="AI17" s="3" t="s">
        <v>587</v>
      </c>
      <c r="AJ17" s="3" t="s">
        <v>152</v>
      </c>
      <c r="AK17" s="46">
        <v>57030244648</v>
      </c>
      <c r="AL17" s="4">
        <v>279</v>
      </c>
      <c r="AM17" s="4">
        <v>9</v>
      </c>
      <c r="AN17" s="3" t="s">
        <v>305</v>
      </c>
      <c r="AO17" s="3" t="s">
        <v>306</v>
      </c>
      <c r="AP17" s="3" t="s">
        <v>307</v>
      </c>
      <c r="AQ17" s="4">
        <v>571401</v>
      </c>
      <c r="AR17" s="55">
        <f t="shared" si="0"/>
        <v>237990</v>
      </c>
      <c r="AS17" s="56">
        <f t="shared" si="1"/>
        <v>39664</v>
      </c>
      <c r="AT17" s="57" t="str">
        <f>DATEDIF(AS17,[1]Sheet1!$K$2,"Y")&amp;"ปี"&amp;DATEDIF(AS17,[1]Sheet1!$K$2,"ym")&amp;"เดือน"&amp;DATEDIF(AS17,[1]Sheet1!$K$2,"md")&amp;"วัน"</f>
        <v>10ปี10เดือน19วัน</v>
      </c>
    </row>
    <row r="18" spans="1:46" ht="18" customHeight="1">
      <c r="A18" s="544">
        <v>13</v>
      </c>
      <c r="B18" s="532">
        <v>3139</v>
      </c>
      <c r="C18" s="13" t="s">
        <v>1087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79" t="s">
        <v>351</v>
      </c>
      <c r="U18" s="13" t="s">
        <v>1088</v>
      </c>
      <c r="V18" s="13" t="s">
        <v>1089</v>
      </c>
      <c r="W18" s="104">
        <v>1910501244301</v>
      </c>
      <c r="X18" s="13"/>
      <c r="Y18" s="12" t="s">
        <v>104</v>
      </c>
      <c r="Z18" s="13"/>
      <c r="AC18" s="43"/>
      <c r="AG18" s="46"/>
      <c r="AR18" s="55">
        <f t="shared" si="0"/>
        <v>0</v>
      </c>
      <c r="AS18" s="59" t="e">
        <f t="shared" si="1"/>
        <v>#NUM!</v>
      </c>
      <c r="AT18" s="101" t="e">
        <f>DATEDIF(AS18,[1]Sheet1!$K$2,"Y")&amp;"ปี"&amp;DATEDIF(AS18,[1]Sheet1!$K$2,"ym")&amp;"เดือน"&amp;DATEDIF(AS18,[1]Sheet1!$K$2,"md")&amp;"วัน"</f>
        <v>#NUM!</v>
      </c>
    </row>
    <row r="19" spans="1:46" ht="18" customHeight="1">
      <c r="A19" s="544">
        <v>14</v>
      </c>
      <c r="B19" s="12">
        <v>2600</v>
      </c>
      <c r="C19" s="13" t="s">
        <v>1090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2"/>
      <c r="T19" s="13" t="s">
        <v>351</v>
      </c>
      <c r="U19" s="13" t="s">
        <v>1091</v>
      </c>
      <c r="V19" s="13" t="s">
        <v>1092</v>
      </c>
      <c r="W19" s="104">
        <v>1579901442668</v>
      </c>
      <c r="X19" s="82">
        <v>238870</v>
      </c>
      <c r="Y19" s="8" t="s">
        <v>104</v>
      </c>
      <c r="Z19" s="12" t="s">
        <v>211</v>
      </c>
      <c r="AA19" s="4"/>
      <c r="AB19" s="4"/>
      <c r="AC19" s="43">
        <v>15700900112437</v>
      </c>
      <c r="AD19" s="3" t="s">
        <v>145</v>
      </c>
      <c r="AE19" s="3" t="s">
        <v>1093</v>
      </c>
      <c r="AF19" s="3" t="s">
        <v>1092</v>
      </c>
      <c r="AG19" s="46">
        <v>1500900112437</v>
      </c>
      <c r="AH19" s="3" t="s">
        <v>150</v>
      </c>
      <c r="AI19" s="3" t="s">
        <v>1094</v>
      </c>
      <c r="AJ19" s="3" t="s">
        <v>1095</v>
      </c>
      <c r="AK19" s="46">
        <v>57030349881</v>
      </c>
      <c r="AL19" s="110">
        <v>43478</v>
      </c>
      <c r="AM19" s="4">
        <v>5</v>
      </c>
      <c r="AN19" s="3" t="s">
        <v>305</v>
      </c>
      <c r="AO19" s="3" t="s">
        <v>306</v>
      </c>
      <c r="AP19" s="3" t="s">
        <v>307</v>
      </c>
      <c r="AQ19" s="4">
        <v>57140</v>
      </c>
      <c r="AR19" s="55">
        <f t="shared" si="0"/>
        <v>238870</v>
      </c>
      <c r="AS19" s="56">
        <f t="shared" si="1"/>
        <v>40543</v>
      </c>
      <c r="AT19" s="57" t="str">
        <f>DATEDIF(AS19,[1]Sheet1!$K$2,"Y")&amp;"ปี"&amp;DATEDIF(AS19,[1]Sheet1!$K$2,"ym")&amp;"เดือน"&amp;DATEDIF(AS19,[1]Sheet1!$K$2,"md")&amp;"วัน"</f>
        <v>8ปี5เดือน23วัน</v>
      </c>
    </row>
    <row r="20" spans="1:46" s="102" customFormat="1" ht="18" customHeight="1">
      <c r="A20" s="544">
        <v>15</v>
      </c>
      <c r="B20" s="103">
        <v>3282</v>
      </c>
      <c r="C20" s="76" t="s">
        <v>1096</v>
      </c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4"/>
      <c r="T20" s="76" t="s">
        <v>351</v>
      </c>
      <c r="U20" s="76" t="s">
        <v>1097</v>
      </c>
      <c r="V20" s="76" t="s">
        <v>152</v>
      </c>
      <c r="W20" s="105">
        <v>1570301237640</v>
      </c>
      <c r="X20" s="106">
        <v>238361</v>
      </c>
      <c r="Y20" s="62" t="s">
        <v>104</v>
      </c>
      <c r="Z20" s="74"/>
      <c r="AA20" s="107"/>
      <c r="AB20" s="107"/>
      <c r="AC20" s="108">
        <v>8570384040722</v>
      </c>
      <c r="AD20" s="102" t="s">
        <v>145</v>
      </c>
      <c r="AE20" s="102" t="s">
        <v>1098</v>
      </c>
      <c r="AF20" s="102" t="s">
        <v>152</v>
      </c>
      <c r="AG20" s="111">
        <v>570389006624</v>
      </c>
      <c r="AI20" s="102" t="s">
        <v>1099</v>
      </c>
      <c r="AK20" s="109">
        <v>57039008394</v>
      </c>
      <c r="AL20" s="107" t="s">
        <v>1100</v>
      </c>
      <c r="AM20" s="107">
        <v>5</v>
      </c>
      <c r="AN20" s="102" t="s">
        <v>305</v>
      </c>
      <c r="AO20" s="102" t="s">
        <v>306</v>
      </c>
      <c r="AP20" s="102" t="s">
        <v>307</v>
      </c>
      <c r="AQ20" s="107">
        <v>57140</v>
      </c>
      <c r="AR20" s="112">
        <f t="shared" si="0"/>
        <v>238361</v>
      </c>
      <c r="AS20" s="113">
        <f t="shared" si="1"/>
        <v>40034</v>
      </c>
      <c r="AT20" s="74"/>
    </row>
    <row r="21" spans="1:46" s="102" customFormat="1" ht="18" customHeight="1">
      <c r="A21" s="544">
        <v>16</v>
      </c>
      <c r="B21" s="103">
        <v>3283</v>
      </c>
      <c r="C21" s="76" t="s">
        <v>1101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4"/>
      <c r="T21" s="76" t="s">
        <v>351</v>
      </c>
      <c r="U21" s="76" t="s">
        <v>253</v>
      </c>
      <c r="V21" s="76" t="s">
        <v>817</v>
      </c>
      <c r="W21" s="105">
        <v>157990139072</v>
      </c>
      <c r="X21" s="106">
        <v>238531</v>
      </c>
      <c r="Y21" s="62" t="s">
        <v>104</v>
      </c>
      <c r="Z21" s="74"/>
      <c r="AA21" s="107"/>
      <c r="AB21" s="107"/>
      <c r="AC21" s="108">
        <v>857038403744</v>
      </c>
      <c r="AD21" s="102" t="s">
        <v>145</v>
      </c>
      <c r="AE21" s="102" t="s">
        <v>1102</v>
      </c>
      <c r="AG21" s="109">
        <v>6570371002111</v>
      </c>
      <c r="AH21" s="102" t="s">
        <v>1072</v>
      </c>
      <c r="AI21" s="102" t="s">
        <v>1103</v>
      </c>
      <c r="AJ21" s="102" t="s">
        <v>817</v>
      </c>
      <c r="AK21" s="109">
        <v>57039018659</v>
      </c>
      <c r="AL21" s="107" t="s">
        <v>1104</v>
      </c>
      <c r="AM21" s="107">
        <v>5</v>
      </c>
      <c r="AN21" s="102" t="s">
        <v>305</v>
      </c>
      <c r="AO21" s="102" t="s">
        <v>306</v>
      </c>
      <c r="AP21" s="102" t="s">
        <v>307</v>
      </c>
      <c r="AQ21" s="107">
        <v>57140</v>
      </c>
      <c r="AR21" s="112">
        <f t="shared" si="0"/>
        <v>238531</v>
      </c>
      <c r="AS21" s="113">
        <f t="shared" si="1"/>
        <v>40204</v>
      </c>
      <c r="AT21" s="74"/>
    </row>
    <row r="22" spans="1:46" s="102" customFormat="1" ht="18" customHeight="1">
      <c r="A22" s="544">
        <v>17</v>
      </c>
      <c r="B22" s="103">
        <v>3284</v>
      </c>
      <c r="C22" s="76" t="s">
        <v>1105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4"/>
      <c r="T22" s="76" t="s">
        <v>351</v>
      </c>
      <c r="U22" s="76" t="s">
        <v>1106</v>
      </c>
      <c r="V22" s="76" t="s">
        <v>817</v>
      </c>
      <c r="W22" s="105">
        <v>1577000003280</v>
      </c>
      <c r="X22" s="106">
        <v>238519</v>
      </c>
      <c r="Y22" s="62" t="s">
        <v>104</v>
      </c>
      <c r="Z22" s="74"/>
      <c r="AA22" s="107"/>
      <c r="AB22" s="107"/>
      <c r="AC22" s="108">
        <v>8570384037501</v>
      </c>
      <c r="AD22" s="102" t="s">
        <v>145</v>
      </c>
      <c r="AE22" s="102" t="s">
        <v>1107</v>
      </c>
      <c r="AF22" s="102" t="s">
        <v>817</v>
      </c>
      <c r="AG22" s="109">
        <v>6570371000674</v>
      </c>
      <c r="AH22" s="102" t="s">
        <v>1072</v>
      </c>
      <c r="AI22" s="102" t="s">
        <v>1108</v>
      </c>
      <c r="AJ22" s="102" t="s">
        <v>817</v>
      </c>
      <c r="AK22" s="109">
        <v>57039009021</v>
      </c>
      <c r="AL22" s="107" t="s">
        <v>1109</v>
      </c>
      <c r="AM22" s="107">
        <v>5</v>
      </c>
      <c r="AN22" s="102" t="s">
        <v>305</v>
      </c>
      <c r="AO22" s="102" t="s">
        <v>306</v>
      </c>
      <c r="AP22" s="102" t="s">
        <v>307</v>
      </c>
      <c r="AQ22" s="107">
        <v>57140</v>
      </c>
      <c r="AR22" s="112">
        <f t="shared" si="0"/>
        <v>238519</v>
      </c>
      <c r="AS22" s="113">
        <f t="shared" si="1"/>
        <v>40192</v>
      </c>
      <c r="AT22" s="74"/>
    </row>
    <row r="23" spans="1:46" s="73" customFormat="1" ht="18" customHeight="1">
      <c r="A23" s="544">
        <v>18</v>
      </c>
      <c r="B23" s="75">
        <v>2505</v>
      </c>
      <c r="C23" s="76" t="s">
        <v>1142</v>
      </c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5"/>
      <c r="T23" s="77" t="s">
        <v>351</v>
      </c>
      <c r="U23" s="77" t="s">
        <v>1143</v>
      </c>
      <c r="V23" s="77" t="s">
        <v>147</v>
      </c>
      <c r="W23" s="83">
        <v>1577000003972</v>
      </c>
      <c r="X23" s="84">
        <v>238597</v>
      </c>
      <c r="Y23" s="89" t="s">
        <v>104</v>
      </c>
      <c r="Z23" s="75" t="s">
        <v>206</v>
      </c>
      <c r="AA23" s="90"/>
      <c r="AB23" s="90"/>
      <c r="AC23" s="91">
        <v>5570300096913</v>
      </c>
      <c r="AD23" s="73" t="s">
        <v>145</v>
      </c>
      <c r="AE23" s="73" t="s">
        <v>1144</v>
      </c>
      <c r="AF23" s="73" t="s">
        <v>147</v>
      </c>
      <c r="AG23" s="93">
        <v>5570300097413</v>
      </c>
      <c r="AH23" s="73" t="s">
        <v>150</v>
      </c>
      <c r="AI23" s="73" t="s">
        <v>1145</v>
      </c>
      <c r="AJ23" s="73" t="s">
        <v>152</v>
      </c>
      <c r="AK23" s="93">
        <v>57030284968</v>
      </c>
      <c r="AL23" s="90" t="s">
        <v>1146</v>
      </c>
      <c r="AM23" s="90">
        <v>9</v>
      </c>
      <c r="AN23" s="73" t="s">
        <v>305</v>
      </c>
      <c r="AO23" s="73" t="s">
        <v>306</v>
      </c>
      <c r="AP23" s="73" t="s">
        <v>307</v>
      </c>
      <c r="AQ23" s="90">
        <v>57140</v>
      </c>
      <c r="AR23" s="99">
        <f>X23</f>
        <v>238597</v>
      </c>
      <c r="AS23" s="100">
        <f>EDATE(AR23,-543*12)</f>
        <v>40270</v>
      </c>
      <c r="AT23" s="57" t="str">
        <f>DATEDIF(AS23,[1]Sheet1!$K$2,"Y")&amp;"ปี"&amp;DATEDIF(AS23,[1]Sheet1!$K$2,"ym")&amp;"เดือน"&amp;DATEDIF(AS23,[1]Sheet1!$K$2,"md")&amp;"วัน"</f>
        <v>9ปี2เดือน21วัน</v>
      </c>
    </row>
    <row r="24" spans="1:46" ht="18" customHeight="1">
      <c r="A24" s="544">
        <v>19</v>
      </c>
      <c r="B24" s="74">
        <v>2592</v>
      </c>
      <c r="C24" s="13" t="s">
        <v>1147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2"/>
      <c r="T24" s="13" t="s">
        <v>351</v>
      </c>
      <c r="U24" s="13" t="s">
        <v>1148</v>
      </c>
      <c r="V24" s="13" t="s">
        <v>156</v>
      </c>
      <c r="W24" s="32">
        <v>1577000007099</v>
      </c>
      <c r="X24" s="82">
        <v>238890</v>
      </c>
      <c r="Y24" s="8" t="s">
        <v>104</v>
      </c>
      <c r="Z24" s="12" t="s">
        <v>206</v>
      </c>
      <c r="AA24" s="4"/>
      <c r="AB24" s="4"/>
      <c r="AC24" s="43">
        <v>8570384003185</v>
      </c>
      <c r="AD24" s="3" t="s">
        <v>145</v>
      </c>
      <c r="AE24" s="3" t="s">
        <v>361</v>
      </c>
      <c r="AF24" s="3" t="s">
        <v>156</v>
      </c>
      <c r="AG24" s="46">
        <v>5630700066581</v>
      </c>
      <c r="AH24" s="3" t="s">
        <v>150</v>
      </c>
      <c r="AI24" s="3" t="s">
        <v>1149</v>
      </c>
      <c r="AJ24" s="3" t="s">
        <v>152</v>
      </c>
      <c r="AK24" s="46">
        <v>57030244869</v>
      </c>
      <c r="AL24" s="4">
        <v>292</v>
      </c>
      <c r="AM24" s="4">
        <v>9</v>
      </c>
      <c r="AN24" s="3" t="s">
        <v>305</v>
      </c>
      <c r="AO24" s="3" t="s">
        <v>306</v>
      </c>
      <c r="AP24" s="3" t="s">
        <v>307</v>
      </c>
      <c r="AQ24" s="4">
        <v>57140</v>
      </c>
      <c r="AR24" s="55">
        <f>X24</f>
        <v>238890</v>
      </c>
      <c r="AS24" s="56">
        <f>EDATE(AR24,-543*12)</f>
        <v>40563</v>
      </c>
      <c r="AT24" s="57" t="str">
        <f>DATEDIF(AS24,[1]Sheet1!$K$2,"Y")&amp;"ปี"&amp;DATEDIF(AS24,[1]Sheet1!$K$2,"ym")&amp;"เดือน"&amp;DATEDIF(AS24,[1]Sheet1!$K$2,"md")&amp;"วัน"</f>
        <v>8ปี5เดือน3วัน</v>
      </c>
    </row>
    <row r="25" spans="1:46" ht="18" customHeight="1">
      <c r="A25" s="544">
        <v>20</v>
      </c>
      <c r="B25" s="74">
        <v>3123</v>
      </c>
      <c r="C25" s="13" t="s">
        <v>1150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79" t="s">
        <v>351</v>
      </c>
      <c r="U25" s="13" t="s">
        <v>869</v>
      </c>
      <c r="V25" s="13" t="s">
        <v>1151</v>
      </c>
      <c r="W25" s="32">
        <v>1577000000434</v>
      </c>
      <c r="X25" s="13"/>
      <c r="Y25" s="12" t="s">
        <v>104</v>
      </c>
      <c r="Z25" s="13"/>
      <c r="AC25" s="43"/>
      <c r="AG25" s="46"/>
      <c r="AR25" s="55">
        <f>X25</f>
        <v>0</v>
      </c>
      <c r="AS25" s="59" t="e">
        <f>EDATE(AR25,-543*12)</f>
        <v>#NUM!</v>
      </c>
      <c r="AT25" s="101" t="e">
        <f>DATEDIF(AS25,[1]Sheet1!$K$2,"Y")&amp;"ปี"&amp;DATEDIF(AS25,[1]Sheet1!$K$2,"ym")&amp;"เดือน"&amp;DATEDIF(AS25,[1]Sheet1!$K$2,"md")&amp;"วัน"</f>
        <v>#NUM!</v>
      </c>
    </row>
    <row r="26" spans="1:46" ht="18" customHeight="1">
      <c r="A26" s="544">
        <v>21</v>
      </c>
      <c r="B26" s="74">
        <v>3289</v>
      </c>
      <c r="C26" s="13" t="s">
        <v>1152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79" t="s">
        <v>351</v>
      </c>
      <c r="U26" s="13" t="s">
        <v>1153</v>
      </c>
      <c r="V26" s="13" t="s">
        <v>1154</v>
      </c>
      <c r="W26" s="32">
        <v>1578800067241</v>
      </c>
      <c r="X26" s="86">
        <v>238651</v>
      </c>
      <c r="Y26" s="12" t="s">
        <v>104</v>
      </c>
      <c r="Z26" s="13" t="s">
        <v>475</v>
      </c>
      <c r="AC26" s="43"/>
      <c r="AG26" s="46">
        <v>8570784032867</v>
      </c>
      <c r="AH26" s="3" t="s">
        <v>150</v>
      </c>
      <c r="AI26" s="3" t="s">
        <v>1155</v>
      </c>
      <c r="AJ26" s="3" t="s">
        <v>1156</v>
      </c>
      <c r="AK26" s="3">
        <v>57079203104</v>
      </c>
      <c r="AM26" s="3">
        <v>5</v>
      </c>
      <c r="AN26" s="3" t="s">
        <v>475</v>
      </c>
      <c r="AO26" s="3" t="s">
        <v>306</v>
      </c>
      <c r="AP26" s="3" t="s">
        <v>307</v>
      </c>
      <c r="AQ26" s="4">
        <v>57140</v>
      </c>
      <c r="AR26" s="55"/>
      <c r="AS26" s="59"/>
      <c r="AT26" s="101"/>
    </row>
    <row r="27" spans="1:46" ht="18" customHeight="1">
      <c r="A27" s="544">
        <v>22</v>
      </c>
      <c r="B27" s="74">
        <v>3290</v>
      </c>
      <c r="C27" s="13" t="s">
        <v>1157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79" t="s">
        <v>351</v>
      </c>
      <c r="U27" s="13" t="s">
        <v>1158</v>
      </c>
      <c r="V27" s="13" t="s">
        <v>1159</v>
      </c>
      <c r="W27" s="32">
        <v>1577000005321</v>
      </c>
      <c r="X27" s="86">
        <v>238735</v>
      </c>
      <c r="Y27" s="12" t="s">
        <v>104</v>
      </c>
      <c r="Z27" s="13" t="s">
        <v>209</v>
      </c>
      <c r="AC27" s="43">
        <v>8570384042342</v>
      </c>
      <c r="AD27" s="3" t="s">
        <v>145</v>
      </c>
      <c r="AE27" s="3" t="s">
        <v>1160</v>
      </c>
      <c r="AF27" s="3" t="s">
        <v>817</v>
      </c>
      <c r="AG27" s="46">
        <v>8570384001389</v>
      </c>
      <c r="AH27" s="3" t="s">
        <v>150</v>
      </c>
      <c r="AI27" s="3" t="s">
        <v>1161</v>
      </c>
      <c r="AJ27" s="3" t="s">
        <v>817</v>
      </c>
      <c r="AK27" s="3">
        <v>57030275616</v>
      </c>
      <c r="AM27" s="3">
        <v>5</v>
      </c>
      <c r="AN27" s="3" t="s">
        <v>209</v>
      </c>
      <c r="AO27" s="3" t="s">
        <v>306</v>
      </c>
      <c r="AP27" s="3" t="s">
        <v>307</v>
      </c>
      <c r="AQ27" s="4">
        <v>57141</v>
      </c>
      <c r="AR27" s="55"/>
      <c r="AS27" s="59"/>
      <c r="AT27" s="101"/>
    </row>
    <row r="28" spans="1:46" ht="18" customHeight="1">
      <c r="A28" s="544">
        <v>23</v>
      </c>
      <c r="B28" s="74">
        <v>3292</v>
      </c>
      <c r="C28" s="13" t="s">
        <v>1162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 t="s">
        <v>351</v>
      </c>
      <c r="U28" s="13" t="s">
        <v>1163</v>
      </c>
      <c r="V28" s="13" t="s">
        <v>1164</v>
      </c>
      <c r="W28" s="32" t="s">
        <v>1165</v>
      </c>
      <c r="X28" s="86">
        <v>238506</v>
      </c>
      <c r="Y28" s="12" t="s">
        <v>104</v>
      </c>
      <c r="Z28" s="13" t="s">
        <v>475</v>
      </c>
      <c r="AC28" s="43"/>
      <c r="AG28" s="46"/>
      <c r="AR28" s="55"/>
      <c r="AS28" s="59"/>
      <c r="AT28" s="101"/>
    </row>
    <row r="29" spans="1:46" ht="18" customHeight="1">
      <c r="A29" s="544">
        <v>24</v>
      </c>
      <c r="B29" s="8">
        <v>3374</v>
      </c>
      <c r="C29" s="17" t="s">
        <v>1166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3" t="s">
        <v>351</v>
      </c>
      <c r="U29" s="17" t="s">
        <v>1167</v>
      </c>
      <c r="V29" s="17" t="s">
        <v>1168</v>
      </c>
      <c r="W29" s="32">
        <v>1859900406479</v>
      </c>
      <c r="X29" s="82">
        <v>238884</v>
      </c>
      <c r="Y29" s="12" t="s">
        <v>104</v>
      </c>
      <c r="Z29" s="17" t="s">
        <v>208</v>
      </c>
    </row>
    <row r="30" spans="1:46">
      <c r="P30" s="18" t="s">
        <v>118</v>
      </c>
      <c r="Q30" s="27" t="s">
        <v>4</v>
      </c>
      <c r="R30" s="28" t="s">
        <v>5</v>
      </c>
      <c r="S30" s="29" t="s">
        <v>6</v>
      </c>
      <c r="X30" s="594" t="s">
        <v>142</v>
      </c>
      <c r="Y30" s="594"/>
      <c r="Z30" s="30">
        <f>COUNTIF(Z6:Z29,"ห้วยเย็น")</f>
        <v>1</v>
      </c>
    </row>
    <row r="31" spans="1:46">
      <c r="P31" s="19"/>
      <c r="Q31" s="30">
        <f>COUNTIF(Y6:Y29,"ช")</f>
        <v>8</v>
      </c>
      <c r="R31" s="30">
        <v>16</v>
      </c>
      <c r="S31" s="30">
        <f>SUM(Q31:R31)</f>
        <v>24</v>
      </c>
      <c r="T31" s="31"/>
      <c r="U31" s="31"/>
      <c r="V31" s="31"/>
      <c r="X31" s="594" t="s">
        <v>143</v>
      </c>
      <c r="Y31" s="594"/>
      <c r="Z31" s="30">
        <f>COUNTIF(Z6:Z29,"เมืองกาญจน์")</f>
        <v>0</v>
      </c>
    </row>
    <row r="32" spans="1:46">
      <c r="C32" s="68"/>
      <c r="D32" s="68"/>
      <c r="T32" s="31"/>
      <c r="U32" s="31"/>
      <c r="V32" s="31"/>
      <c r="X32" s="594" t="s">
        <v>206</v>
      </c>
      <c r="Y32" s="594"/>
      <c r="Z32" s="30">
        <f>COUNTIF(Z6:Z29,"ม่วงกาญจน์")</f>
        <v>5</v>
      </c>
    </row>
    <row r="33" spans="1:46">
      <c r="X33" s="594" t="s">
        <v>207</v>
      </c>
      <c r="Y33" s="594"/>
      <c r="Z33" s="30">
        <f>COUNTIF(Z6:Z29,"พนาสวรรค์")</f>
        <v>1</v>
      </c>
    </row>
    <row r="34" spans="1:46">
      <c r="X34" s="614" t="s">
        <v>208</v>
      </c>
      <c r="Y34" s="614"/>
      <c r="Z34" s="30">
        <f>COUNTIF(Z6:Z29,"ใหม่เจริญ")</f>
        <v>4</v>
      </c>
    </row>
    <row r="35" spans="1:46">
      <c r="X35" s="614" t="s">
        <v>209</v>
      </c>
      <c r="Y35" s="614"/>
      <c r="Z35" s="30">
        <f>COUNTIF(Z6:Z29,"ห้วยสา")</f>
        <v>1</v>
      </c>
    </row>
    <row r="36" spans="1:46">
      <c r="X36" s="614" t="s">
        <v>210</v>
      </c>
      <c r="Y36" s="614"/>
      <c r="Z36" s="30">
        <f>COUNTIF(Z6:Z29,"ธารทอง")</f>
        <v>0</v>
      </c>
    </row>
    <row r="37" spans="1:46">
      <c r="X37" s="594" t="s">
        <v>211</v>
      </c>
      <c r="Y37" s="594"/>
      <c r="Z37" s="30">
        <f>COUNTIF(Z6:Z29,"ห้วยตุ๊")</f>
        <v>1</v>
      </c>
    </row>
    <row r="38" spans="1:46">
      <c r="X38" s="614" t="s">
        <v>212</v>
      </c>
      <c r="Y38" s="614"/>
      <c r="Z38" s="30">
        <f>COUNTIF(Z6:Z29,"กิ่วกาญจน์")</f>
        <v>2</v>
      </c>
    </row>
    <row r="39" spans="1:46">
      <c r="X39" s="594" t="s">
        <v>213</v>
      </c>
      <c r="Y39" s="594"/>
      <c r="Z39" s="30">
        <f>COUNTIF(Z6:Z29,"กิ่วดอยหลวง")</f>
        <v>2</v>
      </c>
    </row>
    <row r="40" spans="1:46">
      <c r="X40" s="622" t="s">
        <v>6</v>
      </c>
      <c r="Y40" s="622"/>
      <c r="Z40" s="42">
        <f>SUM(Z30:Z39)</f>
        <v>17</v>
      </c>
    </row>
    <row r="42" spans="1:46">
      <c r="T42" s="12" t="str">
        <f>X30</f>
        <v>ห้วยเย็น</v>
      </c>
      <c r="U42" s="12" t="str">
        <f>X31</f>
        <v>เมืองกาญจน์</v>
      </c>
      <c r="V42" s="12" t="str">
        <f>X32</f>
        <v>ม่วงกาญจน์</v>
      </c>
      <c r="W42" s="12" t="str">
        <f>X33</f>
        <v>พนาสวรรค์</v>
      </c>
      <c r="X42" s="12" t="str">
        <f>X34</f>
        <v>ใหม่เจริญ</v>
      </c>
      <c r="Y42" s="12" t="str">
        <f>X35</f>
        <v>ห้วยสา</v>
      </c>
      <c r="Z42" s="12" t="str">
        <f>X36</f>
        <v>ธารทอง</v>
      </c>
      <c r="AA42" s="3" t="str">
        <f>X37</f>
        <v>ห้วยตุ๊</v>
      </c>
      <c r="AB42" s="3" t="str">
        <f>X38</f>
        <v>กิ่วกาญจน์</v>
      </c>
      <c r="AC42" s="3" t="str">
        <f>X39</f>
        <v>กิ่วดอยหลวง</v>
      </c>
    </row>
    <row r="43" spans="1:46">
      <c r="T43" s="7">
        <f>Z30</f>
        <v>1</v>
      </c>
      <c r="U43" s="7">
        <f>Z31</f>
        <v>0</v>
      </c>
      <c r="V43" s="7">
        <f>Z32</f>
        <v>5</v>
      </c>
      <c r="W43" s="7">
        <f>Z33</f>
        <v>1</v>
      </c>
      <c r="X43" s="7">
        <f>Z34</f>
        <v>4</v>
      </c>
      <c r="Y43" s="7">
        <f>Z35</f>
        <v>1</v>
      </c>
      <c r="Z43" s="7">
        <f>Z36</f>
        <v>0</v>
      </c>
      <c r="AA43" s="4">
        <f>Z37</f>
        <v>1</v>
      </c>
      <c r="AB43" s="4">
        <f>Z38</f>
        <v>2</v>
      </c>
      <c r="AC43" s="4">
        <f>Z39</f>
        <v>2</v>
      </c>
    </row>
    <row r="48" spans="1:46" s="1" customFormat="1" ht="18" customHeight="1">
      <c r="A48" s="10">
        <v>13</v>
      </c>
      <c r="B48" s="10">
        <v>2968</v>
      </c>
      <c r="C48" s="11" t="s">
        <v>1110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0" t="s">
        <v>215</v>
      </c>
      <c r="T48" s="11" t="s">
        <v>298</v>
      </c>
      <c r="U48" s="11" t="s">
        <v>1111</v>
      </c>
      <c r="V48" s="11" t="s">
        <v>1112</v>
      </c>
      <c r="W48" s="22">
        <v>1570301227687</v>
      </c>
      <c r="X48" s="23">
        <v>237354</v>
      </c>
      <c r="Y48" s="10" t="s">
        <v>82</v>
      </c>
      <c r="Z48" s="11" t="s">
        <v>212</v>
      </c>
      <c r="AA48" s="10">
        <v>13</v>
      </c>
      <c r="AB48" s="10">
        <v>0</v>
      </c>
      <c r="AC48" s="38">
        <v>5570300106382</v>
      </c>
      <c r="AD48" s="11" t="s">
        <v>145</v>
      </c>
      <c r="AE48" s="11" t="s">
        <v>1113</v>
      </c>
      <c r="AF48" s="11" t="s">
        <v>240</v>
      </c>
      <c r="AG48" s="22">
        <v>5570300110207</v>
      </c>
      <c r="AH48" s="11" t="s">
        <v>265</v>
      </c>
      <c r="AI48" s="11" t="s">
        <v>1114</v>
      </c>
      <c r="AJ48" s="11" t="s">
        <v>240</v>
      </c>
      <c r="AK48" s="22">
        <v>57030339703</v>
      </c>
      <c r="AL48" s="10">
        <v>346</v>
      </c>
      <c r="AM48" s="10">
        <v>6</v>
      </c>
      <c r="AN48" s="11" t="s">
        <v>305</v>
      </c>
      <c r="AO48" s="11" t="s">
        <v>306</v>
      </c>
      <c r="AP48" s="11" t="s">
        <v>307</v>
      </c>
      <c r="AQ48" s="10">
        <v>57140</v>
      </c>
      <c r="AR48" s="52">
        <f>X48</f>
        <v>237354</v>
      </c>
      <c r="AS48" s="53">
        <f>EDATE(AR48,-543*12)</f>
        <v>39027</v>
      </c>
      <c r="AT48" s="54" t="str">
        <f>DATEDIF(AS48,[1]Sheet1!$K$2,"Y")&amp;"ปี"&amp;DATEDIF(AS48,[1]Sheet1!$K$2,"ym")&amp;"เดือน"&amp;DATEDIF(AS48,[1]Sheet1!$K$2,"md")&amp;"วัน"</f>
        <v>12ปี7เดือน17วัน</v>
      </c>
    </row>
    <row r="49" spans="1:46" ht="18" customHeight="1">
      <c r="A49" s="12">
        <v>16</v>
      </c>
      <c r="B49" s="12">
        <v>2517</v>
      </c>
      <c r="C49" s="13" t="s">
        <v>1115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2"/>
      <c r="T49" s="13" t="s">
        <v>351</v>
      </c>
      <c r="U49" s="13" t="s">
        <v>1116</v>
      </c>
      <c r="V49" s="13" t="s">
        <v>147</v>
      </c>
      <c r="W49" s="20">
        <v>1577000004065</v>
      </c>
      <c r="X49" s="24">
        <v>238610</v>
      </c>
      <c r="Y49" s="12" t="s">
        <v>104</v>
      </c>
      <c r="Z49" s="12" t="s">
        <v>207</v>
      </c>
      <c r="AA49" s="12">
        <v>9</v>
      </c>
      <c r="AB49" s="12">
        <v>0</v>
      </c>
      <c r="AC49" s="39">
        <v>55703600091016</v>
      </c>
      <c r="AD49" s="13" t="s">
        <v>145</v>
      </c>
      <c r="AE49" s="13" t="s">
        <v>643</v>
      </c>
      <c r="AF49" s="13" t="s">
        <v>147</v>
      </c>
      <c r="AG49" s="20">
        <v>8570384002952</v>
      </c>
      <c r="AH49" s="13" t="s">
        <v>265</v>
      </c>
      <c r="AI49" s="13" t="s">
        <v>644</v>
      </c>
      <c r="AJ49" s="13" t="s">
        <v>147</v>
      </c>
      <c r="AK49" s="20">
        <v>57030238494</v>
      </c>
      <c r="AL49" s="12">
        <v>134</v>
      </c>
      <c r="AM49" s="12">
        <v>9</v>
      </c>
      <c r="AN49" s="13" t="s">
        <v>305</v>
      </c>
      <c r="AO49" s="13" t="s">
        <v>306</v>
      </c>
      <c r="AP49" s="13" t="s">
        <v>307</v>
      </c>
      <c r="AQ49" s="12">
        <v>57140</v>
      </c>
      <c r="AR49" s="55">
        <f>X49</f>
        <v>238610</v>
      </c>
      <c r="AS49" s="56">
        <f>EDATE(AR49,-543*12)</f>
        <v>40283</v>
      </c>
      <c r="AT49" s="57" t="str">
        <f>DATEDIF(AS49,[1]Sheet1!$K$2,"Y")&amp;"ปี"&amp;DATEDIF(AS49,[1]Sheet1!$K$2,"ym")&amp;"เดือน"&amp;DATEDIF(AS49,[1]Sheet1!$K$2,"md")&amp;"วัน"</f>
        <v>9ปี2เดือน8วัน</v>
      </c>
    </row>
    <row r="50" spans="1:46" ht="18" customHeight="1">
      <c r="A50" s="12">
        <v>13</v>
      </c>
      <c r="B50" s="12">
        <v>3143</v>
      </c>
      <c r="C50" s="13" t="s">
        <v>1117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2" t="s">
        <v>460</v>
      </c>
      <c r="T50" s="13"/>
      <c r="U50" s="13"/>
      <c r="V50" s="13"/>
      <c r="W50" s="20">
        <v>1669900679639</v>
      </c>
      <c r="X50" s="24"/>
      <c r="Y50" s="12" t="s">
        <v>82</v>
      </c>
      <c r="Z50" s="13"/>
      <c r="AA50" s="15"/>
      <c r="AB50" s="15"/>
      <c r="AC50" s="41"/>
      <c r="AD50" s="16"/>
      <c r="AE50" s="16"/>
      <c r="AF50" s="16"/>
      <c r="AG50" s="45"/>
      <c r="AH50" s="16"/>
      <c r="AI50" s="16"/>
      <c r="AJ50" s="16"/>
      <c r="AK50" s="45"/>
      <c r="AL50" s="15"/>
      <c r="AM50" s="15"/>
      <c r="AN50" s="16"/>
      <c r="AO50" s="16"/>
      <c r="AP50" s="16"/>
      <c r="AQ50" s="15"/>
      <c r="AR50" s="55"/>
      <c r="AS50" s="56"/>
      <c r="AT50" s="57"/>
    </row>
  </sheetData>
  <mergeCells count="22">
    <mergeCell ref="X38:Y38"/>
    <mergeCell ref="X39:Y39"/>
    <mergeCell ref="X40:Y40"/>
    <mergeCell ref="A3:A5"/>
    <mergeCell ref="B3:B5"/>
    <mergeCell ref="C3:C5"/>
    <mergeCell ref="S3:S4"/>
    <mergeCell ref="X33:Y33"/>
    <mergeCell ref="X34:Y34"/>
    <mergeCell ref="X35:Y35"/>
    <mergeCell ref="X36:Y36"/>
    <mergeCell ref="X37:Y37"/>
    <mergeCell ref="AH5:AJ5"/>
    <mergeCell ref="AL5:AQ5"/>
    <mergeCell ref="X30:Y30"/>
    <mergeCell ref="X31:Y31"/>
    <mergeCell ref="X32:Y32"/>
    <mergeCell ref="A1:S1"/>
    <mergeCell ref="A2:S2"/>
    <mergeCell ref="D3:R3"/>
    <mergeCell ref="AA5:AB5"/>
    <mergeCell ref="AD5:AF5"/>
  </mergeCells>
  <pageMargins left="0.70866141732283505" right="0.15748031496063" top="0.59055118110236204" bottom="0.15748031496063" header="0.15748031496063" footer="0.15748031496063"/>
  <pageSetup paperSize="9" orientation="portrait" blackAndWhite="1" horizontalDpi="4294967293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AZ34"/>
  <sheetViews>
    <sheetView topLeftCell="A19" zoomScale="118" zoomScaleNormal="118" workbookViewId="0">
      <selection activeCell="N27" sqref="N27"/>
    </sheetView>
  </sheetViews>
  <sheetFormatPr defaultColWidth="9" defaultRowHeight="23.25"/>
  <cols>
    <col min="1" max="1" width="3.125" style="16" customWidth="1"/>
    <col min="2" max="2" width="6.375" style="16" customWidth="1"/>
    <col min="3" max="3" width="21.75" style="16" customWidth="1"/>
    <col min="4" max="4" width="2.625" style="16" customWidth="1"/>
    <col min="5" max="17" width="3.25" style="16" customWidth="1"/>
    <col min="18" max="18" width="3.125" style="16" customWidth="1"/>
    <col min="19" max="19" width="7.5" style="16" customWidth="1"/>
    <col min="20" max="20" width="20.75" style="16" customWidth="1"/>
    <col min="21" max="23" width="9.5" style="16" customWidth="1"/>
    <col min="24" max="24" width="7.875" style="16" customWidth="1"/>
    <col min="25" max="25" width="11" style="16" customWidth="1"/>
    <col min="26" max="26" width="13.75" style="16" customWidth="1"/>
    <col min="27" max="27" width="26" style="16" customWidth="1"/>
    <col min="28" max="28" width="6.75" style="16" customWidth="1"/>
    <col min="29" max="29" width="11.625" style="16" customWidth="1"/>
    <col min="30" max="30" width="5.25" style="16" customWidth="1"/>
    <col min="31" max="32" width="9" style="16" customWidth="1"/>
    <col min="33" max="33" width="15.125" style="16" customWidth="1"/>
    <col min="34" max="35" width="6.75" style="16" customWidth="1"/>
    <col min="36" max="36" width="10.25" style="16" customWidth="1"/>
    <col min="37" max="37" width="11.875" style="16" customWidth="1"/>
    <col min="38" max="38" width="4.25" style="16" customWidth="1"/>
    <col min="39" max="39" width="3.5" style="16" customWidth="1"/>
    <col min="40" max="40" width="6.25" style="16" customWidth="1"/>
    <col min="41" max="41" width="7.5" style="16" customWidth="1"/>
    <col min="42" max="42" width="7" style="16" customWidth="1"/>
    <col min="43" max="43" width="6.5" style="16" customWidth="1"/>
    <col min="44" max="44" width="9" style="16"/>
    <col min="45" max="45" width="13" style="16" customWidth="1"/>
    <col min="46" max="46" width="14.75" style="16" customWidth="1"/>
    <col min="47" max="16384" width="9" style="16"/>
  </cols>
  <sheetData>
    <row r="1" spans="1:52">
      <c r="A1" s="587" t="s">
        <v>1213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150"/>
      <c r="U1" s="150"/>
      <c r="V1" s="150"/>
      <c r="W1" s="150"/>
    </row>
    <row r="2" spans="1:52">
      <c r="A2" s="588" t="s">
        <v>60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150"/>
      <c r="U2" s="150"/>
      <c r="V2" s="150"/>
      <c r="W2" s="150"/>
    </row>
    <row r="3" spans="1:52">
      <c r="A3" s="589" t="s">
        <v>61</v>
      </c>
      <c r="B3" s="590" t="s">
        <v>62</v>
      </c>
      <c r="C3" s="589" t="s">
        <v>63</v>
      </c>
      <c r="D3" s="591" t="s">
        <v>64</v>
      </c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3"/>
      <c r="S3" s="594" t="s">
        <v>65</v>
      </c>
      <c r="X3" s="531"/>
      <c r="Y3" s="531"/>
      <c r="Z3" s="531"/>
    </row>
    <row r="4" spans="1:52" ht="57" customHeight="1">
      <c r="A4" s="589"/>
      <c r="B4" s="590"/>
      <c r="C4" s="589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  <c r="Q4" s="532"/>
      <c r="R4" s="532"/>
      <c r="S4" s="594"/>
      <c r="T4" s="20"/>
      <c r="U4" s="45"/>
      <c r="V4" s="45"/>
      <c r="W4" s="45"/>
      <c r="X4" s="595" t="s">
        <v>66</v>
      </c>
      <c r="Y4" s="595"/>
      <c r="Z4" s="595"/>
      <c r="AR4" s="94" t="s">
        <v>67</v>
      </c>
      <c r="AS4" s="47" t="s">
        <v>68</v>
      </c>
      <c r="AT4" s="95" t="s">
        <v>69</v>
      </c>
    </row>
    <row r="5" spans="1:52">
      <c r="A5" s="589"/>
      <c r="B5" s="590"/>
      <c r="C5" s="589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51" t="s">
        <v>70</v>
      </c>
      <c r="U5" s="151" t="s">
        <v>71</v>
      </c>
      <c r="V5" s="85" t="s">
        <v>72</v>
      </c>
      <c r="W5" s="232" t="s">
        <v>73</v>
      </c>
      <c r="X5" s="532"/>
      <c r="Y5" s="532"/>
      <c r="Z5" s="36"/>
      <c r="AA5" s="314" t="s">
        <v>74</v>
      </c>
      <c r="AB5" s="315"/>
      <c r="AC5" s="533" t="s">
        <v>75</v>
      </c>
      <c r="AD5" s="596" t="s">
        <v>76</v>
      </c>
      <c r="AE5" s="596"/>
      <c r="AF5" s="596"/>
      <c r="AG5" s="533" t="s">
        <v>77</v>
      </c>
      <c r="AH5" s="596" t="s">
        <v>78</v>
      </c>
      <c r="AI5" s="596"/>
      <c r="AJ5" s="596"/>
      <c r="AK5" s="92" t="s">
        <v>79</v>
      </c>
      <c r="AL5" s="92" t="s">
        <v>80</v>
      </c>
      <c r="AM5" s="92"/>
      <c r="AN5" s="92"/>
      <c r="AO5" s="92"/>
      <c r="AP5" s="92"/>
      <c r="AQ5" s="92"/>
      <c r="AR5" s="96"/>
      <c r="AS5" s="97">
        <f ca="1">TODAY()</f>
        <v>45817</v>
      </c>
      <c r="AT5" s="98"/>
    </row>
    <row r="6" spans="1:52" s="115" customFormat="1" ht="18" customHeight="1">
      <c r="A6" s="303">
        <v>1</v>
      </c>
      <c r="B6" s="303">
        <v>3457</v>
      </c>
      <c r="C6" s="257" t="s">
        <v>1307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4"/>
      <c r="T6" s="283">
        <v>1577000040975</v>
      </c>
      <c r="U6" s="282" t="s">
        <v>82</v>
      </c>
      <c r="V6" s="33">
        <v>242439</v>
      </c>
      <c r="W6" s="282"/>
      <c r="X6" s="285"/>
      <c r="Y6" s="285"/>
      <c r="Z6" s="285"/>
      <c r="AA6" s="285"/>
      <c r="AB6" s="74"/>
      <c r="AC6" s="153"/>
      <c r="AD6" s="76"/>
      <c r="AE6" s="76"/>
      <c r="AF6" s="76"/>
      <c r="AG6" s="138"/>
      <c r="AH6" s="76"/>
      <c r="AI6" s="76"/>
      <c r="AJ6" s="76"/>
      <c r="AK6" s="138"/>
      <c r="AL6" s="74"/>
      <c r="AM6" s="74"/>
      <c r="AN6" s="76"/>
      <c r="AO6" s="76"/>
      <c r="AP6" s="76"/>
      <c r="AQ6" s="74"/>
      <c r="AR6" s="112">
        <v>241689</v>
      </c>
      <c r="AS6" s="113"/>
      <c r="AT6" s="74"/>
      <c r="AU6" s="76"/>
      <c r="AV6" s="76"/>
      <c r="AW6" s="76"/>
      <c r="AX6" s="76"/>
      <c r="AY6" s="76"/>
      <c r="AZ6" s="76"/>
    </row>
    <row r="7" spans="1:52" s="115" customFormat="1" ht="18" customHeight="1">
      <c r="A7" s="303">
        <v>2</v>
      </c>
      <c r="B7" s="303">
        <v>3398</v>
      </c>
      <c r="C7" s="257" t="s">
        <v>1229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4"/>
      <c r="T7" s="283">
        <v>1579902048874</v>
      </c>
      <c r="U7" s="282" t="s">
        <v>82</v>
      </c>
      <c r="V7" s="33">
        <v>242474</v>
      </c>
      <c r="W7" s="282"/>
      <c r="X7" s="285"/>
      <c r="Y7" s="285"/>
      <c r="Z7" s="285"/>
      <c r="AA7" s="285"/>
      <c r="AB7" s="74"/>
      <c r="AC7" s="153"/>
      <c r="AD7" s="76"/>
      <c r="AE7" s="76"/>
      <c r="AF7" s="76"/>
      <c r="AG7" s="138"/>
      <c r="AH7" s="76"/>
      <c r="AI7" s="76"/>
      <c r="AJ7" s="76"/>
      <c r="AK7" s="138"/>
      <c r="AL7" s="74"/>
      <c r="AM7" s="74"/>
      <c r="AN7" s="76"/>
      <c r="AO7" s="76"/>
      <c r="AP7" s="76"/>
      <c r="AQ7" s="74"/>
      <c r="AR7" s="112">
        <v>241689</v>
      </c>
      <c r="AS7" s="113"/>
      <c r="AT7" s="74"/>
      <c r="AU7" s="76"/>
      <c r="AV7" s="76"/>
      <c r="AW7" s="76"/>
      <c r="AX7" s="76"/>
      <c r="AY7" s="76"/>
      <c r="AZ7" s="76"/>
    </row>
    <row r="8" spans="1:52" s="115" customFormat="1" ht="18" customHeight="1">
      <c r="A8" s="303">
        <v>3</v>
      </c>
      <c r="B8" s="303">
        <v>3399</v>
      </c>
      <c r="C8" s="257" t="s">
        <v>1230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4"/>
      <c r="T8" s="283">
        <v>1579902024746</v>
      </c>
      <c r="U8" s="282" t="s">
        <v>82</v>
      </c>
      <c r="V8" s="446">
        <v>242315</v>
      </c>
      <c r="W8" s="282"/>
      <c r="X8" s="285"/>
      <c r="Y8" s="285"/>
      <c r="Z8" s="285"/>
      <c r="AA8" s="285"/>
      <c r="AB8" s="74"/>
      <c r="AC8" s="153"/>
      <c r="AD8" s="76"/>
      <c r="AE8" s="76"/>
      <c r="AF8" s="76"/>
      <c r="AG8" s="138"/>
      <c r="AH8" s="76"/>
      <c r="AI8" s="76"/>
      <c r="AJ8" s="76"/>
      <c r="AK8" s="138"/>
      <c r="AL8" s="74"/>
      <c r="AM8" s="74"/>
      <c r="AN8" s="76"/>
      <c r="AO8" s="76"/>
      <c r="AP8" s="76"/>
      <c r="AQ8" s="74"/>
      <c r="AR8" s="112">
        <v>241821</v>
      </c>
      <c r="AS8" s="113"/>
      <c r="AT8" s="74"/>
      <c r="AU8" s="76"/>
      <c r="AV8" s="76"/>
      <c r="AW8" s="76"/>
      <c r="AX8" s="76"/>
      <c r="AY8" s="76"/>
      <c r="AZ8" s="76"/>
    </row>
    <row r="9" spans="1:52" s="306" customFormat="1" ht="18" customHeight="1">
      <c r="A9" s="303">
        <v>4</v>
      </c>
      <c r="B9" s="303">
        <v>3400</v>
      </c>
      <c r="C9" s="257" t="s">
        <v>1231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10"/>
      <c r="T9" s="283">
        <v>1103200528823</v>
      </c>
      <c r="U9" s="282" t="s">
        <v>82</v>
      </c>
      <c r="V9" s="446">
        <v>242620</v>
      </c>
      <c r="W9" s="282"/>
      <c r="X9" s="285"/>
      <c r="Y9" s="285"/>
      <c r="Z9" s="285"/>
      <c r="AA9" s="285"/>
      <c r="AB9" s="310"/>
      <c r="AC9" s="316"/>
      <c r="AD9" s="307"/>
      <c r="AE9" s="307"/>
      <c r="AF9" s="307"/>
      <c r="AG9" s="317"/>
      <c r="AH9" s="307"/>
      <c r="AI9" s="307"/>
      <c r="AJ9" s="307"/>
      <c r="AK9" s="317"/>
      <c r="AL9" s="310"/>
      <c r="AM9" s="310"/>
      <c r="AN9" s="307"/>
      <c r="AO9" s="307"/>
      <c r="AP9" s="307"/>
      <c r="AQ9" s="310"/>
      <c r="AR9" s="318">
        <v>241626</v>
      </c>
      <c r="AS9" s="319"/>
      <c r="AT9" s="310"/>
      <c r="AU9" s="307"/>
      <c r="AV9" s="307"/>
      <c r="AW9" s="307"/>
      <c r="AX9" s="307"/>
      <c r="AY9" s="307"/>
      <c r="AZ9" s="307"/>
    </row>
    <row r="10" spans="1:52" s="115" customFormat="1" ht="18" customHeight="1">
      <c r="A10" s="303">
        <v>5</v>
      </c>
      <c r="B10" s="303">
        <v>3449</v>
      </c>
      <c r="C10" s="257" t="s">
        <v>1232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4"/>
      <c r="T10" s="283">
        <v>1577000041467</v>
      </c>
      <c r="U10" s="282" t="s">
        <v>82</v>
      </c>
      <c r="V10" s="33">
        <v>242508</v>
      </c>
      <c r="W10" s="282"/>
      <c r="X10" s="285"/>
      <c r="Y10" s="285"/>
      <c r="Z10" s="285"/>
      <c r="AA10" s="285"/>
      <c r="AB10" s="74"/>
      <c r="AC10" s="153"/>
      <c r="AD10" s="76"/>
      <c r="AE10" s="76"/>
      <c r="AF10" s="76"/>
      <c r="AG10" s="138"/>
      <c r="AH10" s="76"/>
      <c r="AI10" s="76"/>
      <c r="AJ10" s="76"/>
      <c r="AK10" s="138"/>
      <c r="AL10" s="74"/>
      <c r="AM10" s="74"/>
      <c r="AN10" s="76"/>
      <c r="AO10" s="76"/>
      <c r="AP10" s="76"/>
      <c r="AQ10" s="74"/>
      <c r="AR10" s="112">
        <v>241732</v>
      </c>
      <c r="AS10" s="113"/>
      <c r="AT10" s="74"/>
      <c r="AU10" s="76"/>
      <c r="AV10" s="76"/>
      <c r="AW10" s="76"/>
      <c r="AX10" s="76"/>
      <c r="AY10" s="76"/>
      <c r="AZ10" s="76"/>
    </row>
    <row r="11" spans="1:52" s="115" customFormat="1" ht="18" customHeight="1">
      <c r="A11" s="303">
        <v>6</v>
      </c>
      <c r="B11" s="303">
        <v>3401</v>
      </c>
      <c r="C11" s="257" t="s">
        <v>1233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4"/>
      <c r="T11" s="283">
        <v>1577000040223</v>
      </c>
      <c r="U11" s="282" t="s">
        <v>82</v>
      </c>
      <c r="V11" s="33">
        <v>242305</v>
      </c>
      <c r="W11" s="282"/>
      <c r="X11" s="285"/>
      <c r="Y11" s="285"/>
      <c r="Z11" s="285"/>
      <c r="AA11" s="285"/>
      <c r="AB11" s="74"/>
      <c r="AC11" s="153"/>
      <c r="AD11" s="76"/>
      <c r="AE11" s="76"/>
      <c r="AF11" s="76"/>
      <c r="AG11" s="138"/>
      <c r="AH11" s="76"/>
      <c r="AI11" s="76"/>
      <c r="AJ11" s="76"/>
      <c r="AK11" s="138"/>
      <c r="AL11" s="74"/>
      <c r="AM11" s="74"/>
      <c r="AN11" s="76"/>
      <c r="AO11" s="76"/>
      <c r="AP11" s="76"/>
      <c r="AQ11" s="74"/>
      <c r="AR11" s="112">
        <v>241703</v>
      </c>
      <c r="AS11" s="113"/>
      <c r="AT11" s="74"/>
      <c r="AU11" s="76"/>
      <c r="AV11" s="76"/>
      <c r="AW11" s="76"/>
      <c r="AX11" s="76"/>
      <c r="AY11" s="76"/>
      <c r="AZ11" s="76"/>
    </row>
    <row r="12" spans="1:52" s="115" customFormat="1" ht="18" customHeight="1">
      <c r="A12" s="303">
        <v>7</v>
      </c>
      <c r="B12" s="303">
        <v>3402</v>
      </c>
      <c r="C12" s="257" t="s">
        <v>1234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4"/>
      <c r="T12" s="283">
        <v>1577000041190</v>
      </c>
      <c r="U12" s="282" t="s">
        <v>82</v>
      </c>
      <c r="V12" s="33">
        <v>242470</v>
      </c>
      <c r="W12" s="282"/>
      <c r="X12" s="285"/>
      <c r="Y12" s="285"/>
      <c r="Z12" s="285"/>
      <c r="AA12" s="285"/>
      <c r="AB12" s="74"/>
      <c r="AC12" s="153"/>
      <c r="AD12" s="76"/>
      <c r="AE12" s="76"/>
      <c r="AF12" s="76"/>
      <c r="AG12" s="138"/>
      <c r="AH12" s="76"/>
      <c r="AI12" s="76"/>
      <c r="AJ12" s="76"/>
      <c r="AK12" s="138"/>
      <c r="AL12" s="74"/>
      <c r="AM12" s="74"/>
      <c r="AN12" s="76"/>
      <c r="AO12" s="76"/>
      <c r="AP12" s="76"/>
      <c r="AQ12" s="74"/>
      <c r="AR12" s="112"/>
      <c r="AS12" s="113"/>
      <c r="AT12" s="74"/>
      <c r="AU12" s="76"/>
      <c r="AV12" s="76"/>
      <c r="AW12" s="76"/>
      <c r="AX12" s="76"/>
      <c r="AY12" s="76"/>
      <c r="AZ12" s="76"/>
    </row>
    <row r="13" spans="1:52" s="115" customFormat="1" ht="18" customHeight="1">
      <c r="A13" s="303">
        <v>8</v>
      </c>
      <c r="B13" s="303">
        <v>3403</v>
      </c>
      <c r="C13" s="257" t="s">
        <v>1235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4"/>
      <c r="T13" s="283">
        <v>1580600193458</v>
      </c>
      <c r="U13" s="282" t="s">
        <v>82</v>
      </c>
      <c r="V13" s="33">
        <v>242522</v>
      </c>
      <c r="W13" s="282"/>
      <c r="X13" s="285"/>
      <c r="Y13" s="285"/>
      <c r="Z13" s="285"/>
      <c r="AA13" s="285"/>
      <c r="AB13" s="74"/>
      <c r="AC13" s="153"/>
      <c r="AD13" s="76"/>
      <c r="AE13" s="76"/>
      <c r="AF13" s="76"/>
      <c r="AG13" s="138"/>
      <c r="AH13" s="76"/>
      <c r="AI13" s="76"/>
      <c r="AJ13" s="76"/>
      <c r="AK13" s="138"/>
      <c r="AL13" s="74"/>
      <c r="AM13" s="74"/>
      <c r="AN13" s="76"/>
      <c r="AO13" s="76"/>
      <c r="AP13" s="76"/>
      <c r="AQ13" s="74"/>
      <c r="AR13" s="112"/>
      <c r="AS13" s="113"/>
      <c r="AT13" s="74"/>
      <c r="AU13" s="76"/>
      <c r="AV13" s="76"/>
      <c r="AW13" s="76"/>
      <c r="AX13" s="76"/>
      <c r="AY13" s="76"/>
      <c r="AZ13" s="76"/>
    </row>
    <row r="14" spans="1:52" s="115" customFormat="1" ht="18" customHeight="1">
      <c r="A14" s="303">
        <v>9</v>
      </c>
      <c r="B14" s="303">
        <v>3404</v>
      </c>
      <c r="C14" s="257" t="s">
        <v>1366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4"/>
      <c r="T14" s="283">
        <v>1577000042013</v>
      </c>
      <c r="U14" s="282" t="s">
        <v>82</v>
      </c>
      <c r="V14" s="33">
        <v>242576</v>
      </c>
      <c r="W14" s="282"/>
      <c r="X14" s="285"/>
      <c r="Y14" s="285"/>
      <c r="Z14" s="285"/>
      <c r="AA14" s="285"/>
      <c r="AB14" s="74"/>
      <c r="AC14" s="153"/>
      <c r="AD14" s="76"/>
      <c r="AE14" s="76"/>
      <c r="AF14" s="76"/>
      <c r="AG14" s="138"/>
      <c r="AH14" s="76"/>
      <c r="AI14" s="76"/>
      <c r="AJ14" s="76"/>
      <c r="AK14" s="138"/>
      <c r="AL14" s="74"/>
      <c r="AM14" s="74"/>
      <c r="AN14" s="76"/>
      <c r="AO14" s="76"/>
      <c r="AP14" s="76"/>
      <c r="AQ14" s="74"/>
      <c r="AR14" s="112"/>
      <c r="AS14" s="113"/>
      <c r="AT14" s="74"/>
      <c r="AU14" s="76"/>
      <c r="AV14" s="76"/>
      <c r="AW14" s="76"/>
      <c r="AX14" s="76"/>
      <c r="AY14" s="76"/>
      <c r="AZ14" s="76"/>
    </row>
    <row r="15" spans="1:52" s="306" customFormat="1" ht="18" customHeight="1">
      <c r="A15" s="303">
        <v>10</v>
      </c>
      <c r="B15" s="303">
        <v>3413</v>
      </c>
      <c r="C15" s="257" t="s">
        <v>1243</v>
      </c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11"/>
      <c r="T15" s="550" t="s">
        <v>1369</v>
      </c>
      <c r="U15" s="282" t="s">
        <v>104</v>
      </c>
      <c r="V15" s="33">
        <v>242307</v>
      </c>
      <c r="W15" s="282"/>
      <c r="X15" s="285"/>
      <c r="Y15" s="285"/>
      <c r="Z15" s="285"/>
      <c r="AA15" s="285"/>
      <c r="AB15" s="310"/>
      <c r="AC15" s="316"/>
      <c r="AD15" s="307"/>
      <c r="AE15" s="307"/>
      <c r="AF15" s="307"/>
      <c r="AG15" s="317"/>
      <c r="AH15" s="307"/>
      <c r="AI15" s="307"/>
      <c r="AJ15" s="307"/>
      <c r="AK15" s="317"/>
      <c r="AL15" s="310"/>
      <c r="AM15" s="310"/>
      <c r="AN15" s="307"/>
      <c r="AO15" s="307"/>
      <c r="AP15" s="307"/>
      <c r="AQ15" s="310"/>
      <c r="AR15" s="318"/>
      <c r="AS15" s="319"/>
      <c r="AT15" s="310"/>
      <c r="AU15" s="307"/>
      <c r="AV15" s="307"/>
      <c r="AW15" s="307"/>
      <c r="AX15" s="307"/>
      <c r="AY15" s="307"/>
      <c r="AZ15" s="307"/>
    </row>
    <row r="16" spans="1:52" s="306" customFormat="1" ht="18" customHeight="1">
      <c r="A16" s="303">
        <v>11</v>
      </c>
      <c r="B16" s="303">
        <v>3414</v>
      </c>
      <c r="C16" s="257" t="s">
        <v>1244</v>
      </c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11"/>
      <c r="T16" s="283">
        <v>57701001123</v>
      </c>
      <c r="U16" s="282" t="s">
        <v>104</v>
      </c>
      <c r="V16" s="33">
        <v>242305</v>
      </c>
      <c r="W16" s="282"/>
      <c r="X16" s="285"/>
      <c r="Y16" s="285"/>
      <c r="Z16" s="285"/>
      <c r="AA16" s="285"/>
      <c r="AB16" s="310"/>
      <c r="AC16" s="316"/>
      <c r="AD16" s="307"/>
      <c r="AE16" s="307"/>
      <c r="AF16" s="307"/>
      <c r="AG16" s="317"/>
      <c r="AH16" s="307"/>
      <c r="AI16" s="307"/>
      <c r="AJ16" s="307"/>
      <c r="AK16" s="317"/>
      <c r="AL16" s="310"/>
      <c r="AM16" s="310"/>
      <c r="AN16" s="307"/>
      <c r="AO16" s="307"/>
      <c r="AP16" s="307"/>
      <c r="AQ16" s="310"/>
      <c r="AR16" s="318"/>
      <c r="AS16" s="319"/>
      <c r="AT16" s="310"/>
      <c r="AU16" s="307"/>
      <c r="AV16" s="307"/>
      <c r="AW16" s="307"/>
      <c r="AX16" s="307"/>
      <c r="AY16" s="307"/>
      <c r="AZ16" s="307"/>
    </row>
    <row r="17" spans="1:52" s="306" customFormat="1" ht="18" customHeight="1">
      <c r="A17" s="303">
        <v>12</v>
      </c>
      <c r="B17" s="303">
        <v>3415</v>
      </c>
      <c r="C17" s="257" t="s">
        <v>1245</v>
      </c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11"/>
      <c r="T17" s="283">
        <v>1577000041564</v>
      </c>
      <c r="U17" s="282" t="s">
        <v>104</v>
      </c>
      <c r="V17" s="33">
        <v>242521</v>
      </c>
      <c r="W17" s="282"/>
      <c r="X17" s="285"/>
      <c r="Y17" s="285"/>
      <c r="Z17" s="285"/>
      <c r="AA17" s="285"/>
      <c r="AB17" s="310"/>
      <c r="AC17" s="316"/>
      <c r="AD17" s="307"/>
      <c r="AE17" s="307"/>
      <c r="AF17" s="307"/>
      <c r="AG17" s="317"/>
      <c r="AH17" s="307"/>
      <c r="AI17" s="307"/>
      <c r="AJ17" s="307"/>
      <c r="AK17" s="317"/>
      <c r="AL17" s="310"/>
      <c r="AM17" s="310"/>
      <c r="AN17" s="307"/>
      <c r="AO17" s="307"/>
      <c r="AP17" s="307"/>
      <c r="AQ17" s="310"/>
      <c r="AR17" s="318"/>
      <c r="AS17" s="319"/>
      <c r="AT17" s="310"/>
      <c r="AU17" s="307"/>
      <c r="AV17" s="307"/>
      <c r="AW17" s="307"/>
      <c r="AX17" s="307"/>
      <c r="AY17" s="307"/>
      <c r="AZ17" s="307"/>
    </row>
    <row r="18" spans="1:52" s="306" customFormat="1" ht="18" customHeight="1">
      <c r="A18" s="303">
        <v>13</v>
      </c>
      <c r="B18" s="303">
        <v>3416</v>
      </c>
      <c r="C18" s="257" t="s">
        <v>1246</v>
      </c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11"/>
      <c r="T18" s="283">
        <v>1577000040631</v>
      </c>
      <c r="U18" s="282" t="s">
        <v>104</v>
      </c>
      <c r="V18" s="33">
        <v>242379</v>
      </c>
      <c r="W18" s="282"/>
      <c r="X18" s="285"/>
      <c r="Y18" s="285"/>
      <c r="Z18" s="285"/>
      <c r="AA18" s="285"/>
      <c r="AB18" s="310"/>
      <c r="AC18" s="316"/>
      <c r="AD18" s="307"/>
      <c r="AE18" s="307"/>
      <c r="AF18" s="307"/>
      <c r="AG18" s="317"/>
      <c r="AH18" s="307"/>
      <c r="AI18" s="307"/>
      <c r="AJ18" s="307"/>
      <c r="AK18" s="317"/>
      <c r="AL18" s="310"/>
      <c r="AM18" s="310"/>
      <c r="AN18" s="307"/>
      <c r="AO18" s="307"/>
      <c r="AP18" s="307"/>
      <c r="AQ18" s="310"/>
      <c r="AR18" s="318"/>
      <c r="AS18" s="319"/>
      <c r="AT18" s="310"/>
      <c r="AU18" s="307"/>
      <c r="AV18" s="307"/>
      <c r="AW18" s="307"/>
      <c r="AX18" s="307"/>
      <c r="AY18" s="307"/>
      <c r="AZ18" s="307"/>
    </row>
    <row r="19" spans="1:52" s="306" customFormat="1" ht="18" customHeight="1">
      <c r="A19" s="303">
        <v>14</v>
      </c>
      <c r="B19" s="303">
        <v>3417</v>
      </c>
      <c r="C19" s="275" t="s">
        <v>1248</v>
      </c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11"/>
      <c r="T19" s="283">
        <v>1570800177171</v>
      </c>
      <c r="U19" s="282" t="s">
        <v>104</v>
      </c>
      <c r="V19" s="33">
        <v>242457</v>
      </c>
      <c r="W19" s="282"/>
      <c r="X19" s="285"/>
      <c r="Y19" s="285"/>
      <c r="Z19" s="285"/>
      <c r="AA19" s="285"/>
      <c r="AB19" s="310"/>
      <c r="AC19" s="316"/>
      <c r="AD19" s="307"/>
      <c r="AE19" s="307"/>
      <c r="AF19" s="307"/>
      <c r="AG19" s="317"/>
      <c r="AH19" s="307"/>
      <c r="AI19" s="307"/>
      <c r="AJ19" s="307"/>
      <c r="AK19" s="317"/>
      <c r="AL19" s="310"/>
      <c r="AM19" s="310"/>
      <c r="AN19" s="307"/>
      <c r="AO19" s="307"/>
      <c r="AP19" s="307"/>
      <c r="AQ19" s="310"/>
      <c r="AR19" s="318"/>
      <c r="AS19" s="319"/>
      <c r="AT19" s="310"/>
      <c r="AU19" s="307"/>
      <c r="AV19" s="307"/>
      <c r="AW19" s="307"/>
      <c r="AX19" s="307"/>
      <c r="AY19" s="307"/>
      <c r="AZ19" s="307"/>
    </row>
    <row r="20" spans="1:52" s="306" customFormat="1" ht="18" customHeight="1">
      <c r="A20" s="303">
        <v>15</v>
      </c>
      <c r="B20" s="303">
        <v>3418</v>
      </c>
      <c r="C20" s="275" t="s">
        <v>1247</v>
      </c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11"/>
      <c r="T20" s="283">
        <v>1579902034296</v>
      </c>
      <c r="U20" s="282" t="s">
        <v>104</v>
      </c>
      <c r="V20" s="33">
        <v>242387</v>
      </c>
      <c r="W20" s="282"/>
      <c r="X20" s="285"/>
      <c r="Y20" s="285"/>
      <c r="Z20" s="285"/>
      <c r="AA20" s="285"/>
      <c r="AB20" s="310"/>
      <c r="AC20" s="316"/>
      <c r="AD20" s="307"/>
      <c r="AE20" s="307"/>
      <c r="AF20" s="307"/>
      <c r="AG20" s="317"/>
      <c r="AH20" s="307"/>
      <c r="AI20" s="307"/>
      <c r="AJ20" s="307"/>
      <c r="AK20" s="317"/>
      <c r="AL20" s="310"/>
      <c r="AM20" s="310"/>
      <c r="AN20" s="307"/>
      <c r="AO20" s="307"/>
      <c r="AP20" s="307"/>
      <c r="AQ20" s="310"/>
      <c r="AR20" s="318"/>
      <c r="AS20" s="319"/>
      <c r="AT20" s="310"/>
      <c r="AU20" s="307"/>
      <c r="AV20" s="307"/>
      <c r="AW20" s="307"/>
      <c r="AX20" s="307"/>
      <c r="AY20" s="307"/>
      <c r="AZ20" s="307"/>
    </row>
    <row r="21" spans="1:52" s="115" customFormat="1" ht="18" customHeight="1">
      <c r="A21" s="536">
        <v>16</v>
      </c>
      <c r="B21" s="536">
        <v>3419</v>
      </c>
      <c r="C21" s="275" t="s">
        <v>1249</v>
      </c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8"/>
      <c r="R21" s="308"/>
      <c r="S21" s="78"/>
      <c r="T21" s="537">
        <v>1579902048351</v>
      </c>
      <c r="U21" s="298" t="s">
        <v>104</v>
      </c>
      <c r="V21" s="124">
        <v>242472</v>
      </c>
      <c r="W21" s="298"/>
      <c r="X21" s="300"/>
      <c r="Y21" s="300"/>
      <c r="Z21" s="300"/>
      <c r="AA21" s="300"/>
      <c r="AB21" s="78"/>
      <c r="AC21" s="538"/>
      <c r="AD21" s="308"/>
      <c r="AE21" s="308"/>
      <c r="AF21" s="308"/>
      <c r="AG21" s="539"/>
      <c r="AH21" s="308"/>
      <c r="AI21" s="308"/>
      <c r="AJ21" s="308"/>
      <c r="AK21" s="539"/>
      <c r="AL21" s="78"/>
      <c r="AM21" s="78"/>
      <c r="AN21" s="308"/>
      <c r="AO21" s="308"/>
      <c r="AP21" s="308"/>
      <c r="AQ21" s="78"/>
      <c r="AR21" s="540">
        <v>241911</v>
      </c>
      <c r="AS21" s="541"/>
      <c r="AT21" s="78"/>
      <c r="AU21" s="308"/>
      <c r="AV21" s="308"/>
      <c r="AW21" s="308"/>
      <c r="AX21" s="308"/>
      <c r="AY21" s="308"/>
      <c r="AZ21" s="308"/>
    </row>
    <row r="22" spans="1:52" s="76" customFormat="1" ht="18" customHeight="1">
      <c r="A22" s="303">
        <v>17</v>
      </c>
      <c r="B22" s="303">
        <v>3420</v>
      </c>
      <c r="C22" s="257" t="s">
        <v>1250</v>
      </c>
      <c r="S22" s="74"/>
      <c r="T22" s="283">
        <v>1577000040398</v>
      </c>
      <c r="U22" s="282" t="s">
        <v>104</v>
      </c>
      <c r="V22" s="33">
        <v>242345</v>
      </c>
      <c r="W22" s="282"/>
      <c r="X22" s="285"/>
      <c r="Y22" s="285"/>
      <c r="Z22" s="285"/>
      <c r="AA22" s="285"/>
      <c r="AB22" s="74"/>
      <c r="AC22" s="153"/>
      <c r="AG22" s="138"/>
      <c r="AK22" s="138"/>
      <c r="AL22" s="74"/>
      <c r="AM22" s="74"/>
      <c r="AQ22" s="74"/>
      <c r="AR22" s="112">
        <v>241800</v>
      </c>
      <c r="AS22" s="113"/>
      <c r="AT22" s="74"/>
    </row>
    <row r="23" spans="1:52" ht="18" customHeight="1">
      <c r="P23" s="117" t="s">
        <v>118</v>
      </c>
      <c r="Q23" s="120" t="s">
        <v>4</v>
      </c>
      <c r="R23" s="121" t="s">
        <v>5</v>
      </c>
      <c r="S23" s="122" t="s">
        <v>6</v>
      </c>
      <c r="V23" s="542"/>
      <c r="X23" s="597"/>
      <c r="Y23" s="597"/>
      <c r="Z23" s="127"/>
    </row>
    <row r="24" spans="1:52" ht="18" customHeight="1">
      <c r="P24" s="19"/>
      <c r="Q24" s="30">
        <f>COUNTIF(U6:U22,"ช")</f>
        <v>9</v>
      </c>
      <c r="R24" s="30">
        <f>COUNTIF(U6:U22,"ญ")</f>
        <v>8</v>
      </c>
      <c r="S24" s="30">
        <f>SUM(Q24:R24)</f>
        <v>17</v>
      </c>
      <c r="X24" s="594"/>
      <c r="Y24" s="594"/>
      <c r="Z24" s="30"/>
    </row>
    <row r="25" spans="1:52" ht="18" customHeight="1">
      <c r="P25" s="278"/>
      <c r="Q25" s="31"/>
      <c r="R25" s="31"/>
      <c r="S25" s="31"/>
      <c r="X25" s="532"/>
      <c r="Y25" s="532"/>
      <c r="Z25" s="30"/>
    </row>
    <row r="26" spans="1:52" ht="18" customHeight="1"/>
    <row r="27" spans="1:52" ht="18" customHeight="1"/>
    <row r="28" spans="1:52" ht="18" customHeight="1"/>
    <row r="29" spans="1:52" ht="18" customHeight="1"/>
    <row r="30" spans="1:52" ht="18" customHeight="1"/>
    <row r="31" spans="1:52" ht="18" customHeight="1"/>
    <row r="32" spans="1:52" ht="18" customHeight="1"/>
    <row r="33" ht="18" customHeight="1"/>
    <row r="34" ht="18" customHeight="1"/>
  </sheetData>
  <mergeCells count="12">
    <mergeCell ref="X4:Z4"/>
    <mergeCell ref="AD5:AF5"/>
    <mergeCell ref="AH5:AJ5"/>
    <mergeCell ref="X23:Y23"/>
    <mergeCell ref="X24:Y24"/>
    <mergeCell ref="A1:S1"/>
    <mergeCell ref="A2:S2"/>
    <mergeCell ref="A3:A5"/>
    <mergeCell ref="B3:B5"/>
    <mergeCell ref="C3:C5"/>
    <mergeCell ref="D3:R3"/>
    <mergeCell ref="S3:S4"/>
  </mergeCells>
  <pageMargins left="0.78740157480314998" right="0.196850393700787" top="0.39370078740157499" bottom="0.15748031496063" header="0.31496062992126" footer="0.31496062992126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AZ32"/>
  <sheetViews>
    <sheetView topLeftCell="A13" zoomScale="118" zoomScaleNormal="118" workbookViewId="0">
      <selection activeCell="H8" sqref="H8"/>
    </sheetView>
  </sheetViews>
  <sheetFormatPr defaultColWidth="9" defaultRowHeight="23.25"/>
  <cols>
    <col min="1" max="1" width="3.125" style="16" customWidth="1"/>
    <col min="2" max="2" width="6.375" style="16" customWidth="1"/>
    <col min="3" max="3" width="21.75" style="16" customWidth="1"/>
    <col min="4" max="4" width="2.625" style="16" customWidth="1"/>
    <col min="5" max="17" width="3.25" style="16" customWidth="1"/>
    <col min="18" max="18" width="3.125" style="16" customWidth="1"/>
    <col min="19" max="19" width="7.5" style="16" customWidth="1"/>
    <col min="20" max="20" width="20.75" style="16" customWidth="1"/>
    <col min="21" max="23" width="9.5" style="16" customWidth="1"/>
    <col min="24" max="24" width="7.875" style="16" customWidth="1"/>
    <col min="25" max="25" width="11" style="16" customWidth="1"/>
    <col min="26" max="26" width="13.75" style="16" customWidth="1"/>
    <col min="27" max="27" width="26" style="16" customWidth="1"/>
    <col min="28" max="28" width="6.75" style="16" customWidth="1"/>
    <col min="29" max="29" width="11.625" style="16" customWidth="1"/>
    <col min="30" max="30" width="5.25" style="16" customWidth="1"/>
    <col min="31" max="32" width="9" style="16" customWidth="1"/>
    <col min="33" max="33" width="15.125" style="16" customWidth="1"/>
    <col min="34" max="35" width="6.75" style="16" customWidth="1"/>
    <col min="36" max="36" width="10.25" style="16" customWidth="1"/>
    <col min="37" max="37" width="11.875" style="16" customWidth="1"/>
    <col min="38" max="38" width="4.25" style="16" customWidth="1"/>
    <col min="39" max="39" width="3.5" style="16" customWidth="1"/>
    <col min="40" max="40" width="6.25" style="16" customWidth="1"/>
    <col min="41" max="41" width="7.5" style="16" customWidth="1"/>
    <col min="42" max="42" width="7" style="16" customWidth="1"/>
    <col min="43" max="43" width="6.5" style="16" customWidth="1"/>
    <col min="44" max="44" width="9" style="16"/>
    <col min="45" max="45" width="13" style="16" customWidth="1"/>
    <col min="46" max="46" width="14.75" style="16" customWidth="1"/>
    <col min="47" max="16384" width="9" style="16"/>
  </cols>
  <sheetData>
    <row r="1" spans="1:52">
      <c r="A1" s="587" t="s">
        <v>1361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150"/>
      <c r="U1" s="150"/>
      <c r="V1" s="150"/>
      <c r="W1" s="150"/>
    </row>
    <row r="2" spans="1:52">
      <c r="A2" s="588" t="s">
        <v>60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150"/>
      <c r="U2" s="150"/>
      <c r="V2" s="150"/>
      <c r="W2" s="150"/>
    </row>
    <row r="3" spans="1:52">
      <c r="A3" s="589" t="s">
        <v>61</v>
      </c>
      <c r="B3" s="590" t="s">
        <v>62</v>
      </c>
      <c r="C3" s="589" t="s">
        <v>63</v>
      </c>
      <c r="D3" s="591" t="s">
        <v>64</v>
      </c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3"/>
      <c r="S3" s="594" t="s">
        <v>65</v>
      </c>
      <c r="X3" s="427"/>
      <c r="Y3" s="427"/>
      <c r="Z3" s="427"/>
    </row>
    <row r="4" spans="1:52" ht="57" customHeight="1">
      <c r="A4" s="589"/>
      <c r="B4" s="590"/>
      <c r="C4" s="589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594"/>
      <c r="T4" s="20"/>
      <c r="U4" s="45"/>
      <c r="V4" s="45"/>
      <c r="W4" s="45"/>
      <c r="X4" s="595" t="s">
        <v>66</v>
      </c>
      <c r="Y4" s="595"/>
      <c r="Z4" s="595"/>
      <c r="AR4" s="94" t="s">
        <v>67</v>
      </c>
      <c r="AS4" s="47" t="s">
        <v>68</v>
      </c>
      <c r="AT4" s="95" t="s">
        <v>69</v>
      </c>
    </row>
    <row r="5" spans="1:52">
      <c r="A5" s="589"/>
      <c r="B5" s="590"/>
      <c r="C5" s="589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51" t="s">
        <v>70</v>
      </c>
      <c r="U5" s="151" t="s">
        <v>71</v>
      </c>
      <c r="V5" s="85" t="s">
        <v>72</v>
      </c>
      <c r="W5" s="232" t="s">
        <v>73</v>
      </c>
      <c r="X5" s="426"/>
      <c r="Y5" s="426"/>
      <c r="Z5" s="36"/>
      <c r="AA5" s="314" t="s">
        <v>74</v>
      </c>
      <c r="AB5" s="315"/>
      <c r="AC5" s="425" t="s">
        <v>75</v>
      </c>
      <c r="AD5" s="596" t="s">
        <v>76</v>
      </c>
      <c r="AE5" s="596"/>
      <c r="AF5" s="596"/>
      <c r="AG5" s="425" t="s">
        <v>77</v>
      </c>
      <c r="AH5" s="596" t="s">
        <v>78</v>
      </c>
      <c r="AI5" s="596"/>
      <c r="AJ5" s="596"/>
      <c r="AK5" s="92" t="s">
        <v>79</v>
      </c>
      <c r="AL5" s="92" t="s">
        <v>80</v>
      </c>
      <c r="AM5" s="92"/>
      <c r="AN5" s="92"/>
      <c r="AO5" s="92"/>
      <c r="AP5" s="92"/>
      <c r="AQ5" s="92"/>
      <c r="AR5" s="96"/>
      <c r="AS5" s="97">
        <f ca="1">TODAY()</f>
        <v>45817</v>
      </c>
      <c r="AT5" s="98"/>
    </row>
    <row r="6" spans="1:52" s="115" customFormat="1" ht="18" customHeight="1">
      <c r="A6" s="303">
        <v>1</v>
      </c>
      <c r="B6" s="303">
        <v>3405</v>
      </c>
      <c r="C6" s="257" t="s">
        <v>1236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4"/>
      <c r="T6" s="283">
        <v>1577000041629</v>
      </c>
      <c r="U6" s="282" t="s">
        <v>82</v>
      </c>
      <c r="V6" s="33">
        <v>242526</v>
      </c>
      <c r="W6" s="282"/>
      <c r="X6" s="285"/>
      <c r="Y6" s="285"/>
      <c r="Z6" s="285"/>
      <c r="AA6" s="285"/>
      <c r="AB6" s="74"/>
      <c r="AC6" s="153"/>
      <c r="AD6" s="76"/>
      <c r="AE6" s="76"/>
      <c r="AF6" s="76"/>
      <c r="AG6" s="138"/>
      <c r="AH6" s="76"/>
      <c r="AI6" s="76"/>
      <c r="AJ6" s="76"/>
      <c r="AK6" s="138"/>
      <c r="AL6" s="74"/>
      <c r="AM6" s="74"/>
      <c r="AN6" s="76"/>
      <c r="AO6" s="76"/>
      <c r="AP6" s="76"/>
      <c r="AQ6" s="74"/>
      <c r="AR6" s="112"/>
      <c r="AS6" s="113"/>
      <c r="AT6" s="74"/>
      <c r="AU6" s="76"/>
      <c r="AV6" s="76"/>
      <c r="AW6" s="76"/>
      <c r="AX6" s="76"/>
      <c r="AY6" s="76"/>
      <c r="AZ6" s="76"/>
    </row>
    <row r="7" spans="1:52" s="115" customFormat="1" ht="18" customHeight="1">
      <c r="A7" s="303">
        <v>2</v>
      </c>
      <c r="B7" s="303">
        <v>3406</v>
      </c>
      <c r="C7" s="257" t="s">
        <v>1237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4"/>
      <c r="T7" s="283">
        <v>1577000040771</v>
      </c>
      <c r="U7" s="282" t="s">
        <v>82</v>
      </c>
      <c r="V7" s="33">
        <v>242408</v>
      </c>
      <c r="W7" s="282"/>
      <c r="X7" s="285"/>
      <c r="Y7" s="285"/>
      <c r="Z7" s="285"/>
      <c r="AA7" s="285"/>
      <c r="AB7" s="74"/>
      <c r="AC7" s="153"/>
      <c r="AD7" s="76"/>
      <c r="AE7" s="76"/>
      <c r="AF7" s="76"/>
      <c r="AG7" s="138"/>
      <c r="AH7" s="76"/>
      <c r="AI7" s="76"/>
      <c r="AJ7" s="76"/>
      <c r="AK7" s="138"/>
      <c r="AL7" s="74"/>
      <c r="AM7" s="74"/>
      <c r="AN7" s="76"/>
      <c r="AO7" s="76"/>
      <c r="AP7" s="76"/>
      <c r="AQ7" s="74"/>
      <c r="AR7" s="112">
        <v>241809</v>
      </c>
      <c r="AS7" s="113"/>
      <c r="AT7" s="74"/>
      <c r="AU7" s="76"/>
      <c r="AV7" s="76"/>
      <c r="AW7" s="76"/>
      <c r="AX7" s="76"/>
      <c r="AY7" s="76"/>
      <c r="AZ7" s="76"/>
    </row>
    <row r="8" spans="1:52" s="115" customFormat="1" ht="18" customHeight="1">
      <c r="A8" s="303">
        <v>3</v>
      </c>
      <c r="B8" s="303">
        <v>3407</v>
      </c>
      <c r="C8" s="257" t="s">
        <v>1238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4"/>
      <c r="T8" s="283">
        <v>1577000041327</v>
      </c>
      <c r="U8" s="282" t="s">
        <v>82</v>
      </c>
      <c r="V8" s="33">
        <v>242493</v>
      </c>
      <c r="W8" s="282"/>
      <c r="X8" s="285"/>
      <c r="Y8" s="285"/>
      <c r="Z8" s="285"/>
      <c r="AA8" s="285"/>
      <c r="AB8" s="74"/>
      <c r="AC8" s="153"/>
      <c r="AD8" s="76"/>
      <c r="AE8" s="76"/>
      <c r="AF8" s="76"/>
      <c r="AG8" s="138"/>
      <c r="AH8" s="76"/>
      <c r="AI8" s="76"/>
      <c r="AJ8" s="76"/>
      <c r="AK8" s="138"/>
      <c r="AL8" s="74"/>
      <c r="AM8" s="74"/>
      <c r="AN8" s="76"/>
      <c r="AO8" s="76"/>
      <c r="AP8" s="76"/>
      <c r="AQ8" s="74"/>
      <c r="AR8" s="112">
        <v>241854</v>
      </c>
      <c r="AS8" s="113"/>
      <c r="AT8" s="74"/>
      <c r="AU8" s="76"/>
      <c r="AV8" s="76"/>
      <c r="AW8" s="76"/>
      <c r="AX8" s="76"/>
      <c r="AY8" s="76"/>
      <c r="AZ8" s="76"/>
    </row>
    <row r="9" spans="1:52" s="115" customFormat="1" ht="18" customHeight="1">
      <c r="A9" s="303">
        <v>4</v>
      </c>
      <c r="B9" s="303">
        <v>3408</v>
      </c>
      <c r="C9" s="257" t="s">
        <v>1239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4"/>
      <c r="T9" s="283">
        <v>1579902051743</v>
      </c>
      <c r="U9" s="282" t="s">
        <v>82</v>
      </c>
      <c r="V9" s="33">
        <v>242494</v>
      </c>
      <c r="W9" s="282"/>
      <c r="X9" s="285"/>
      <c r="Y9" s="285"/>
      <c r="Z9" s="285"/>
      <c r="AA9" s="285"/>
      <c r="AB9" s="74"/>
      <c r="AC9" s="153"/>
      <c r="AD9" s="76"/>
      <c r="AE9" s="76"/>
      <c r="AF9" s="76"/>
      <c r="AG9" s="138"/>
      <c r="AH9" s="76"/>
      <c r="AI9" s="76"/>
      <c r="AJ9" s="76"/>
      <c r="AK9" s="138"/>
      <c r="AL9" s="74"/>
      <c r="AM9" s="74"/>
      <c r="AN9" s="76"/>
      <c r="AO9" s="76"/>
      <c r="AP9" s="76"/>
      <c r="AQ9" s="74"/>
      <c r="AR9" s="112">
        <v>241838</v>
      </c>
      <c r="AS9" s="113"/>
      <c r="AT9" s="74"/>
      <c r="AU9" s="76"/>
      <c r="AV9" s="76"/>
      <c r="AW9" s="76"/>
      <c r="AX9" s="76"/>
      <c r="AY9" s="76"/>
      <c r="AZ9" s="76"/>
    </row>
    <row r="10" spans="1:52" s="115" customFormat="1" ht="18" customHeight="1">
      <c r="A10" s="303">
        <v>5</v>
      </c>
      <c r="B10" s="303">
        <v>3411</v>
      </c>
      <c r="C10" s="257" t="s">
        <v>1241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4"/>
      <c r="T10" s="283">
        <v>579900062626</v>
      </c>
      <c r="U10" s="282" t="s">
        <v>82</v>
      </c>
      <c r="V10" s="33">
        <v>242446</v>
      </c>
      <c r="W10" s="282"/>
      <c r="X10" s="285"/>
      <c r="Y10" s="285"/>
      <c r="Z10" s="285"/>
      <c r="AA10" s="285"/>
      <c r="AB10" s="74"/>
      <c r="AC10" s="153"/>
      <c r="AD10" s="76"/>
      <c r="AE10" s="76"/>
      <c r="AF10" s="76"/>
      <c r="AG10" s="138"/>
      <c r="AH10" s="76"/>
      <c r="AI10" s="76"/>
      <c r="AJ10" s="76"/>
      <c r="AK10" s="138"/>
      <c r="AL10" s="74"/>
      <c r="AM10" s="74"/>
      <c r="AN10" s="76"/>
      <c r="AO10" s="76"/>
      <c r="AP10" s="76"/>
      <c r="AQ10" s="74"/>
      <c r="AR10" s="112">
        <v>241709</v>
      </c>
      <c r="AS10" s="113"/>
      <c r="AT10" s="74"/>
      <c r="AU10" s="76"/>
      <c r="AV10" s="76"/>
      <c r="AW10" s="76"/>
      <c r="AX10" s="76"/>
      <c r="AY10" s="76"/>
      <c r="AZ10" s="76"/>
    </row>
    <row r="11" spans="1:52" s="306" customFormat="1" ht="18" customHeight="1">
      <c r="A11" s="303">
        <v>6</v>
      </c>
      <c r="B11" s="303">
        <v>3412</v>
      </c>
      <c r="C11" s="257" t="s">
        <v>1242</v>
      </c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10"/>
      <c r="T11" s="283">
        <v>1577000041637</v>
      </c>
      <c r="U11" s="282" t="s">
        <v>82</v>
      </c>
      <c r="V11" s="33">
        <v>242523</v>
      </c>
      <c r="W11" s="282"/>
      <c r="X11" s="285"/>
      <c r="Y11" s="285"/>
      <c r="Z11" s="285"/>
      <c r="AA11" s="285"/>
      <c r="AB11" s="310"/>
      <c r="AC11" s="316"/>
      <c r="AD11" s="307"/>
      <c r="AE11" s="307"/>
      <c r="AF11" s="307"/>
      <c r="AG11" s="317"/>
      <c r="AH11" s="307"/>
      <c r="AI11" s="307"/>
      <c r="AJ11" s="307"/>
      <c r="AK11" s="317"/>
      <c r="AL11" s="310"/>
      <c r="AM11" s="310"/>
      <c r="AN11" s="307"/>
      <c r="AO11" s="307"/>
      <c r="AP11" s="307"/>
      <c r="AQ11" s="310"/>
      <c r="AR11" s="318">
        <v>241664</v>
      </c>
      <c r="AS11" s="319"/>
      <c r="AT11" s="310"/>
      <c r="AU11" s="307"/>
      <c r="AV11" s="307"/>
      <c r="AW11" s="307"/>
      <c r="AX11" s="307"/>
      <c r="AY11" s="307"/>
      <c r="AZ11" s="307"/>
    </row>
    <row r="12" spans="1:52" s="306" customFormat="1" ht="18" customHeight="1">
      <c r="A12" s="303">
        <v>7</v>
      </c>
      <c r="B12" s="303">
        <v>3458</v>
      </c>
      <c r="C12" s="257" t="s">
        <v>1308</v>
      </c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11"/>
      <c r="T12" s="283">
        <v>1577000042269</v>
      </c>
      <c r="U12" s="282" t="s">
        <v>82</v>
      </c>
      <c r="V12" s="33">
        <v>242606</v>
      </c>
      <c r="W12" s="282"/>
      <c r="X12" s="285"/>
      <c r="Y12" s="285"/>
      <c r="Z12" s="285"/>
      <c r="AA12" s="285"/>
      <c r="AB12" s="310"/>
      <c r="AC12" s="316"/>
      <c r="AD12" s="307"/>
      <c r="AE12" s="307"/>
      <c r="AF12" s="307"/>
      <c r="AG12" s="317"/>
      <c r="AH12" s="307"/>
      <c r="AI12" s="307"/>
      <c r="AJ12" s="307"/>
      <c r="AK12" s="317"/>
      <c r="AL12" s="310"/>
      <c r="AM12" s="310"/>
      <c r="AN12" s="307"/>
      <c r="AO12" s="307"/>
      <c r="AP12" s="307"/>
      <c r="AQ12" s="310"/>
      <c r="AR12" s="318"/>
      <c r="AS12" s="319"/>
      <c r="AT12" s="310"/>
      <c r="AU12" s="307"/>
      <c r="AV12" s="307"/>
      <c r="AW12" s="307"/>
      <c r="AX12" s="307"/>
      <c r="AY12" s="307"/>
      <c r="AZ12" s="307"/>
    </row>
    <row r="13" spans="1:52" s="306" customFormat="1" ht="18" customHeight="1">
      <c r="A13" s="303">
        <v>8</v>
      </c>
      <c r="B13" s="303">
        <v>3466</v>
      </c>
      <c r="C13" s="257" t="s">
        <v>1330</v>
      </c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11"/>
      <c r="T13" s="283">
        <v>1577000041181</v>
      </c>
      <c r="U13" s="282" t="s">
        <v>82</v>
      </c>
      <c r="V13" s="33">
        <v>242468</v>
      </c>
      <c r="W13" s="282"/>
      <c r="X13" s="285"/>
      <c r="Y13" s="285"/>
      <c r="Z13" s="285"/>
      <c r="AA13" s="285"/>
      <c r="AB13" s="310"/>
      <c r="AC13" s="316"/>
      <c r="AD13" s="307"/>
      <c r="AE13" s="307"/>
      <c r="AF13" s="307"/>
      <c r="AG13" s="317"/>
      <c r="AH13" s="307"/>
      <c r="AI13" s="307"/>
      <c r="AJ13" s="307"/>
      <c r="AK13" s="317"/>
      <c r="AL13" s="310"/>
      <c r="AM13" s="310"/>
      <c r="AN13" s="307"/>
      <c r="AO13" s="307"/>
      <c r="AP13" s="307"/>
      <c r="AQ13" s="310"/>
      <c r="AR13" s="318"/>
      <c r="AS13" s="319"/>
      <c r="AT13" s="310"/>
      <c r="AU13" s="307"/>
      <c r="AV13" s="307"/>
      <c r="AW13" s="307"/>
      <c r="AX13" s="307"/>
      <c r="AY13" s="307"/>
      <c r="AZ13" s="307"/>
    </row>
    <row r="14" spans="1:52" s="115" customFormat="1" ht="18" customHeight="1">
      <c r="A14" s="303">
        <v>9</v>
      </c>
      <c r="B14" s="303">
        <v>3421</v>
      </c>
      <c r="C14" s="77" t="s">
        <v>1251</v>
      </c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78"/>
      <c r="T14" s="321">
        <v>1579902041519</v>
      </c>
      <c r="U14" s="282" t="s">
        <v>104</v>
      </c>
      <c r="V14" s="33">
        <v>242428</v>
      </c>
      <c r="W14" s="282"/>
      <c r="X14" s="285"/>
      <c r="Y14" s="285"/>
      <c r="Z14" s="285"/>
      <c r="AA14" s="285"/>
      <c r="AB14" s="74"/>
      <c r="AC14" s="153"/>
      <c r="AD14" s="76"/>
      <c r="AE14" s="76"/>
      <c r="AF14" s="76"/>
      <c r="AG14" s="138"/>
      <c r="AH14" s="76"/>
      <c r="AI14" s="76"/>
      <c r="AJ14" s="76"/>
      <c r="AK14" s="138"/>
      <c r="AL14" s="74"/>
      <c r="AM14" s="74"/>
      <c r="AN14" s="76"/>
      <c r="AO14" s="76"/>
      <c r="AP14" s="76"/>
      <c r="AQ14" s="74"/>
      <c r="AR14" s="112">
        <v>241684</v>
      </c>
      <c r="AS14" s="113"/>
      <c r="AT14" s="74"/>
      <c r="AU14" s="76"/>
      <c r="AV14" s="76"/>
      <c r="AW14" s="76"/>
      <c r="AX14" s="76"/>
      <c r="AY14" s="76"/>
      <c r="AZ14" s="76"/>
    </row>
    <row r="15" spans="1:52" s="115" customFormat="1" ht="18" customHeight="1">
      <c r="A15" s="303">
        <v>10</v>
      </c>
      <c r="B15" s="303">
        <v>3422</v>
      </c>
      <c r="C15" s="77" t="s">
        <v>1252</v>
      </c>
      <c r="D15" s="308"/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78"/>
      <c r="T15" s="321">
        <v>1577000040363</v>
      </c>
      <c r="U15" s="282" t="s">
        <v>104</v>
      </c>
      <c r="V15" s="33">
        <v>242429</v>
      </c>
      <c r="W15" s="282"/>
      <c r="X15" s="285"/>
      <c r="Y15" s="285"/>
      <c r="Z15" s="285"/>
      <c r="AA15" s="285"/>
      <c r="AB15" s="74"/>
      <c r="AC15" s="153"/>
      <c r="AD15" s="76"/>
      <c r="AE15" s="76"/>
      <c r="AF15" s="76"/>
      <c r="AG15" s="138"/>
      <c r="AH15" s="76"/>
      <c r="AI15" s="76"/>
      <c r="AJ15" s="76"/>
      <c r="AK15" s="138"/>
      <c r="AL15" s="74"/>
      <c r="AM15" s="74"/>
      <c r="AN15" s="76"/>
      <c r="AO15" s="76"/>
      <c r="AP15" s="76"/>
      <c r="AQ15" s="74"/>
      <c r="AR15" s="112"/>
      <c r="AS15" s="113"/>
      <c r="AT15" s="74"/>
      <c r="AU15" s="76"/>
      <c r="AV15" s="76"/>
      <c r="AW15" s="76"/>
      <c r="AX15" s="76"/>
      <c r="AY15" s="76"/>
      <c r="AZ15" s="76"/>
    </row>
    <row r="16" spans="1:52" s="115" customFormat="1" ht="18" customHeight="1">
      <c r="A16" s="303">
        <v>11</v>
      </c>
      <c r="B16" s="303">
        <v>3425</v>
      </c>
      <c r="C16" s="77" t="s">
        <v>1253</v>
      </c>
      <c r="D16" s="308"/>
      <c r="E16" s="308"/>
      <c r="F16" s="308"/>
      <c r="G16" s="308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78"/>
      <c r="T16" s="321">
        <v>1577000041114</v>
      </c>
      <c r="U16" s="282" t="s">
        <v>104</v>
      </c>
      <c r="V16" s="33">
        <v>242457</v>
      </c>
      <c r="W16" s="282"/>
      <c r="X16" s="285"/>
      <c r="Y16" s="285"/>
      <c r="Z16" s="285"/>
      <c r="AA16" s="285"/>
      <c r="AB16" s="74"/>
      <c r="AC16" s="153"/>
      <c r="AD16" s="76"/>
      <c r="AE16" s="76"/>
      <c r="AF16" s="76"/>
      <c r="AG16" s="138"/>
      <c r="AH16" s="76"/>
      <c r="AI16" s="76"/>
      <c r="AJ16" s="76"/>
      <c r="AK16" s="138"/>
      <c r="AL16" s="74"/>
      <c r="AM16" s="74"/>
      <c r="AN16" s="76"/>
      <c r="AO16" s="76"/>
      <c r="AP16" s="76"/>
      <c r="AQ16" s="74"/>
      <c r="AR16" s="112"/>
      <c r="AS16" s="113"/>
      <c r="AT16" s="74"/>
      <c r="AU16" s="76"/>
      <c r="AV16" s="76"/>
      <c r="AW16" s="76"/>
      <c r="AX16" s="76"/>
      <c r="AY16" s="76"/>
      <c r="AZ16" s="76"/>
    </row>
    <row r="17" spans="1:52" s="115" customFormat="1" ht="18" customHeight="1">
      <c r="A17" s="303">
        <v>12</v>
      </c>
      <c r="B17" s="303">
        <v>3426</v>
      </c>
      <c r="C17" s="273" t="s">
        <v>1254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4"/>
      <c r="T17" s="321">
        <v>1577000040177</v>
      </c>
      <c r="U17" s="282" t="s">
        <v>104</v>
      </c>
      <c r="V17" s="33">
        <v>242301</v>
      </c>
      <c r="W17" s="282"/>
      <c r="X17" s="285"/>
      <c r="Y17" s="285"/>
      <c r="Z17" s="285"/>
      <c r="AA17" s="285"/>
      <c r="AB17" s="74"/>
      <c r="AC17" s="153"/>
      <c r="AD17" s="76"/>
      <c r="AE17" s="76"/>
      <c r="AF17" s="76"/>
      <c r="AG17" s="138"/>
      <c r="AH17" s="76"/>
      <c r="AI17" s="76"/>
      <c r="AJ17" s="76"/>
      <c r="AK17" s="138"/>
      <c r="AL17" s="74"/>
      <c r="AM17" s="74"/>
      <c r="AN17" s="76"/>
      <c r="AO17" s="76"/>
      <c r="AP17" s="76"/>
      <c r="AQ17" s="74"/>
      <c r="AR17" s="112"/>
      <c r="AS17" s="113"/>
      <c r="AT17" s="74"/>
      <c r="AU17" s="76"/>
      <c r="AV17" s="76"/>
      <c r="AW17" s="76"/>
      <c r="AX17" s="76"/>
      <c r="AY17" s="76"/>
      <c r="AZ17" s="76"/>
    </row>
    <row r="18" spans="1:52" s="115" customFormat="1" ht="18" customHeight="1">
      <c r="A18" s="303">
        <v>13</v>
      </c>
      <c r="B18" s="74">
        <v>3459</v>
      </c>
      <c r="C18" s="76" t="s">
        <v>1309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323">
        <v>1577000042498</v>
      </c>
      <c r="U18" s="282" t="s">
        <v>104</v>
      </c>
      <c r="V18" s="33">
        <v>242649</v>
      </c>
      <c r="W18" s="282"/>
      <c r="X18" s="285"/>
      <c r="Y18" s="285"/>
      <c r="Z18" s="285"/>
      <c r="AA18" s="285"/>
      <c r="AB18" s="74"/>
      <c r="AC18" s="153"/>
      <c r="AD18" s="76"/>
      <c r="AE18" s="76"/>
      <c r="AF18" s="76"/>
      <c r="AG18" s="138"/>
      <c r="AH18" s="76"/>
      <c r="AI18" s="76"/>
      <c r="AJ18" s="76"/>
      <c r="AK18" s="138"/>
      <c r="AL18" s="74"/>
      <c r="AM18" s="74"/>
      <c r="AN18" s="76"/>
      <c r="AO18" s="76"/>
      <c r="AP18" s="76"/>
      <c r="AQ18" s="74"/>
      <c r="AR18" s="112"/>
      <c r="AS18" s="113"/>
      <c r="AT18" s="74"/>
      <c r="AU18" s="76"/>
      <c r="AV18" s="76"/>
      <c r="AW18" s="76"/>
      <c r="AX18" s="76"/>
      <c r="AY18" s="76"/>
      <c r="AZ18" s="76"/>
    </row>
    <row r="19" spans="1:52" s="115" customFormat="1" ht="18" customHeight="1">
      <c r="A19" s="303">
        <v>14</v>
      </c>
      <c r="B19" s="303">
        <v>3467</v>
      </c>
      <c r="C19" s="273" t="s">
        <v>1331</v>
      </c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4"/>
      <c r="T19" s="321">
        <v>1577000041297</v>
      </c>
      <c r="U19" s="282" t="s">
        <v>104</v>
      </c>
      <c r="V19" s="33">
        <v>242486</v>
      </c>
      <c r="W19" s="282"/>
      <c r="X19" s="285"/>
      <c r="Y19" s="285"/>
      <c r="Z19" s="285"/>
      <c r="AA19" s="285"/>
      <c r="AB19" s="74"/>
      <c r="AC19" s="153"/>
      <c r="AD19" s="76"/>
      <c r="AE19" s="76"/>
      <c r="AF19" s="76"/>
      <c r="AG19" s="138"/>
      <c r="AH19" s="76"/>
      <c r="AI19" s="76"/>
      <c r="AJ19" s="76"/>
      <c r="AK19" s="138"/>
      <c r="AL19" s="74"/>
      <c r="AM19" s="74"/>
      <c r="AN19" s="76"/>
      <c r="AO19" s="76"/>
      <c r="AP19" s="76"/>
      <c r="AQ19" s="74"/>
      <c r="AR19" s="112"/>
      <c r="AS19" s="113"/>
      <c r="AT19" s="74"/>
      <c r="AU19" s="76"/>
      <c r="AV19" s="76"/>
      <c r="AW19" s="76"/>
      <c r="AX19" s="76"/>
      <c r="AY19" s="76"/>
      <c r="AZ19" s="76"/>
    </row>
    <row r="20" spans="1:52" s="115" customFormat="1" ht="18" customHeight="1">
      <c r="A20" s="303">
        <v>15</v>
      </c>
      <c r="B20" s="74">
        <v>3478</v>
      </c>
      <c r="C20" s="76" t="s">
        <v>1356</v>
      </c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323">
        <v>1577000041165</v>
      </c>
      <c r="U20" s="282" t="s">
        <v>104</v>
      </c>
      <c r="V20" s="33">
        <v>242467</v>
      </c>
      <c r="W20" s="282"/>
      <c r="X20" s="285"/>
      <c r="Y20" s="285"/>
      <c r="Z20" s="285"/>
      <c r="AA20" s="285"/>
      <c r="AB20" s="74"/>
      <c r="AC20" s="153"/>
      <c r="AD20" s="76"/>
      <c r="AE20" s="76"/>
      <c r="AF20" s="76"/>
      <c r="AG20" s="138"/>
      <c r="AH20" s="76"/>
      <c r="AI20" s="76"/>
      <c r="AJ20" s="76"/>
      <c r="AK20" s="138"/>
      <c r="AL20" s="74"/>
      <c r="AM20" s="74"/>
      <c r="AN20" s="76"/>
      <c r="AO20" s="76"/>
      <c r="AP20" s="76"/>
      <c r="AQ20" s="74"/>
      <c r="AR20" s="112"/>
      <c r="AS20" s="113"/>
      <c r="AT20" s="74"/>
      <c r="AU20" s="76"/>
      <c r="AV20" s="76"/>
      <c r="AW20" s="76"/>
      <c r="AX20" s="76"/>
      <c r="AY20" s="76"/>
      <c r="AZ20" s="76"/>
    </row>
    <row r="21" spans="1:52" ht="18" customHeight="1">
      <c r="P21" s="18" t="s">
        <v>118</v>
      </c>
      <c r="Q21" s="27" t="s">
        <v>4</v>
      </c>
      <c r="R21" s="28" t="s">
        <v>5</v>
      </c>
      <c r="S21" s="29" t="s">
        <v>6</v>
      </c>
      <c r="V21" s="282"/>
      <c r="X21" s="594"/>
      <c r="Y21" s="594"/>
      <c r="Z21" s="30"/>
    </row>
    <row r="22" spans="1:52" ht="18" customHeight="1">
      <c r="P22" s="19"/>
      <c r="Q22" s="30">
        <f>COUNTIF(U6:U20,"ช")</f>
        <v>8</v>
      </c>
      <c r="R22" s="30">
        <f>COUNTIF(U6:U20,"ญ")</f>
        <v>7</v>
      </c>
      <c r="S22" s="30">
        <f>SUM(Q22:R22)</f>
        <v>15</v>
      </c>
      <c r="X22" s="594"/>
      <c r="Y22" s="594"/>
      <c r="Z22" s="30"/>
    </row>
    <row r="23" spans="1:52" ht="18" customHeight="1">
      <c r="P23" s="278"/>
      <c r="Q23" s="31"/>
      <c r="R23" s="31"/>
      <c r="S23" s="31"/>
      <c r="X23" s="426"/>
      <c r="Y23" s="426"/>
      <c r="Z23" s="30"/>
    </row>
    <row r="24" spans="1:52" ht="18" customHeight="1"/>
    <row r="25" spans="1:52" ht="18" customHeight="1"/>
    <row r="26" spans="1:52" ht="18" customHeight="1"/>
    <row r="27" spans="1:52" ht="18" customHeight="1"/>
    <row r="28" spans="1:52" ht="18" customHeight="1"/>
    <row r="29" spans="1:52" ht="18" customHeight="1"/>
    <row r="30" spans="1:52" ht="18" customHeight="1"/>
    <row r="31" spans="1:52" ht="18" customHeight="1"/>
    <row r="32" spans="1:52" ht="18" customHeight="1"/>
  </sheetData>
  <mergeCells count="12">
    <mergeCell ref="A1:S1"/>
    <mergeCell ref="A2:S2"/>
    <mergeCell ref="A3:A5"/>
    <mergeCell ref="B3:B5"/>
    <mergeCell ref="C3:C5"/>
    <mergeCell ref="D3:R3"/>
    <mergeCell ref="S3:S4"/>
    <mergeCell ref="X4:Z4"/>
    <mergeCell ref="AD5:AF5"/>
    <mergeCell ref="AH5:AJ5"/>
    <mergeCell ref="X21:Y21"/>
    <mergeCell ref="X22:Y22"/>
  </mergeCells>
  <pageMargins left="0.78740157480314998" right="0.196850393700787" top="0.39370078740157499" bottom="0.15748031496063" header="0.31496062992126" footer="0.31496062992126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AZ39"/>
  <sheetViews>
    <sheetView topLeftCell="A13" zoomScale="118" zoomScaleNormal="118" workbookViewId="0">
      <selection activeCell="J9" sqref="J9"/>
    </sheetView>
  </sheetViews>
  <sheetFormatPr defaultColWidth="9" defaultRowHeight="23.25"/>
  <cols>
    <col min="1" max="1" width="3.125" style="16" customWidth="1"/>
    <col min="2" max="2" width="6.375" style="16" customWidth="1"/>
    <col min="3" max="3" width="21.75" style="16" customWidth="1"/>
    <col min="4" max="4" width="2.625" style="16" customWidth="1"/>
    <col min="5" max="17" width="3.25" style="16" customWidth="1"/>
    <col min="18" max="18" width="3.125" style="16" customWidth="1"/>
    <col min="19" max="19" width="7.5" style="16" customWidth="1"/>
    <col min="20" max="20" width="20.75" style="16" customWidth="1"/>
    <col min="21" max="23" width="9.5" style="16" customWidth="1"/>
    <col min="24" max="24" width="7.875" style="16" customWidth="1"/>
    <col min="25" max="25" width="11" style="16" customWidth="1"/>
    <col min="26" max="26" width="13.75" style="16" customWidth="1"/>
    <col min="27" max="27" width="26" style="16" customWidth="1"/>
    <col min="28" max="28" width="6.75" style="16" customWidth="1"/>
    <col min="29" max="29" width="11.625" style="16" customWidth="1"/>
    <col min="30" max="30" width="5.25" style="16" customWidth="1"/>
    <col min="31" max="32" width="9" style="16" customWidth="1"/>
    <col min="33" max="33" width="15.125" style="16" customWidth="1"/>
    <col min="34" max="35" width="6.75" style="16" customWidth="1"/>
    <col min="36" max="36" width="10.25" style="16" customWidth="1"/>
    <col min="37" max="37" width="11.875" style="16" customWidth="1"/>
    <col min="38" max="38" width="4.25" style="16" customWidth="1"/>
    <col min="39" max="39" width="3.5" style="16" customWidth="1"/>
    <col min="40" max="40" width="6.25" style="16" customWidth="1"/>
    <col min="41" max="41" width="7.5" style="16" customWidth="1"/>
    <col min="42" max="42" width="7" style="16" customWidth="1"/>
    <col min="43" max="43" width="6.5" style="16" customWidth="1"/>
    <col min="44" max="44" width="9" style="16"/>
    <col min="45" max="45" width="13" style="16" customWidth="1"/>
    <col min="46" max="46" width="14.75" style="16" customWidth="1"/>
    <col min="47" max="16384" width="9" style="16"/>
  </cols>
  <sheetData>
    <row r="1" spans="1:52">
      <c r="A1" s="587" t="s">
        <v>1212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150"/>
      <c r="U1" s="150"/>
      <c r="V1" s="150"/>
      <c r="W1" s="150"/>
    </row>
    <row r="2" spans="1:52">
      <c r="A2" s="588" t="s">
        <v>60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150"/>
      <c r="U2" s="150"/>
      <c r="V2" s="150"/>
      <c r="W2" s="150"/>
    </row>
    <row r="3" spans="1:52">
      <c r="A3" s="589" t="s">
        <v>61</v>
      </c>
      <c r="B3" s="590" t="s">
        <v>62</v>
      </c>
      <c r="C3" s="589" t="s">
        <v>63</v>
      </c>
      <c r="D3" s="591" t="s">
        <v>64</v>
      </c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3"/>
      <c r="S3" s="594" t="s">
        <v>65</v>
      </c>
      <c r="X3" s="396"/>
      <c r="Y3" s="396"/>
      <c r="Z3" s="396"/>
    </row>
    <row r="4" spans="1:52" ht="57" customHeight="1">
      <c r="A4" s="589"/>
      <c r="B4" s="590"/>
      <c r="C4" s="589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594"/>
      <c r="T4" s="20"/>
      <c r="U4" s="45"/>
      <c r="V4" s="45"/>
      <c r="W4" s="45"/>
      <c r="X4" s="595" t="s">
        <v>66</v>
      </c>
      <c r="Y4" s="595"/>
      <c r="Z4" s="595"/>
      <c r="AR4" s="94" t="s">
        <v>67</v>
      </c>
      <c r="AS4" s="47" t="s">
        <v>68</v>
      </c>
      <c r="AT4" s="95" t="s">
        <v>69</v>
      </c>
    </row>
    <row r="5" spans="1:52">
      <c r="A5" s="589"/>
      <c r="B5" s="590"/>
      <c r="C5" s="589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51" t="s">
        <v>70</v>
      </c>
      <c r="U5" s="151" t="s">
        <v>71</v>
      </c>
      <c r="V5" s="85" t="s">
        <v>72</v>
      </c>
      <c r="W5" s="232" t="s">
        <v>73</v>
      </c>
      <c r="X5" s="398"/>
      <c r="Y5" s="398"/>
      <c r="Z5" s="36"/>
      <c r="AA5" s="314" t="s">
        <v>74</v>
      </c>
      <c r="AB5" s="315"/>
      <c r="AC5" s="397" t="s">
        <v>75</v>
      </c>
      <c r="AD5" s="596" t="s">
        <v>76</v>
      </c>
      <c r="AE5" s="596"/>
      <c r="AF5" s="596"/>
      <c r="AG5" s="397" t="s">
        <v>77</v>
      </c>
      <c r="AH5" s="596" t="s">
        <v>78</v>
      </c>
      <c r="AI5" s="596"/>
      <c r="AJ5" s="596"/>
      <c r="AK5" s="92" t="s">
        <v>79</v>
      </c>
      <c r="AL5" s="92" t="s">
        <v>80</v>
      </c>
      <c r="AM5" s="92"/>
      <c r="AN5" s="92"/>
      <c r="AO5" s="92"/>
      <c r="AP5" s="92"/>
      <c r="AQ5" s="92"/>
      <c r="AR5" s="96"/>
      <c r="AS5" s="97">
        <f ca="1">TODAY()</f>
        <v>45817</v>
      </c>
      <c r="AT5" s="98"/>
    </row>
    <row r="6" spans="1:52" s="115" customFormat="1" ht="18" customHeight="1">
      <c r="A6" s="303">
        <v>1</v>
      </c>
      <c r="B6" s="303">
        <v>3311</v>
      </c>
      <c r="C6" s="257" t="s">
        <v>81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4"/>
      <c r="T6" s="283">
        <v>1577000039268</v>
      </c>
      <c r="U6" s="282" t="s">
        <v>82</v>
      </c>
      <c r="V6" s="282"/>
      <c r="W6" s="282"/>
      <c r="X6" s="285"/>
      <c r="Y6" s="285"/>
      <c r="Z6" s="285"/>
      <c r="AA6" s="285"/>
      <c r="AB6" s="74"/>
      <c r="AC6" s="153"/>
      <c r="AD6" s="76"/>
      <c r="AE6" s="76"/>
      <c r="AF6" s="76"/>
      <c r="AG6" s="138"/>
      <c r="AH6" s="76"/>
      <c r="AI6" s="76"/>
      <c r="AJ6" s="76"/>
      <c r="AK6" s="138"/>
      <c r="AL6" s="74"/>
      <c r="AM6" s="74"/>
      <c r="AN6" s="76"/>
      <c r="AO6" s="76"/>
      <c r="AP6" s="76"/>
      <c r="AQ6" s="74"/>
      <c r="AR6" s="112">
        <v>241689</v>
      </c>
      <c r="AS6" s="113"/>
      <c r="AT6" s="74"/>
      <c r="AU6" s="76"/>
      <c r="AV6" s="76"/>
      <c r="AW6" s="76"/>
      <c r="AX6" s="76"/>
      <c r="AY6" s="76"/>
      <c r="AZ6" s="76"/>
    </row>
    <row r="7" spans="1:52" s="306" customFormat="1" ht="18" customHeight="1">
      <c r="A7" s="303">
        <v>2</v>
      </c>
      <c r="B7" s="303">
        <v>3316</v>
      </c>
      <c r="C7" s="257" t="s">
        <v>86</v>
      </c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10"/>
      <c r="T7" s="283">
        <v>1577000037273</v>
      </c>
      <c r="U7" s="282" t="s">
        <v>82</v>
      </c>
      <c r="V7" s="282"/>
      <c r="W7" s="282"/>
      <c r="X7" s="285"/>
      <c r="Y7" s="285"/>
      <c r="Z7" s="285"/>
      <c r="AA7" s="285"/>
      <c r="AB7" s="310"/>
      <c r="AC7" s="316"/>
      <c r="AD7" s="307"/>
      <c r="AE7" s="307"/>
      <c r="AF7" s="307"/>
      <c r="AG7" s="317"/>
      <c r="AH7" s="307"/>
      <c r="AI7" s="307"/>
      <c r="AJ7" s="307"/>
      <c r="AK7" s="317"/>
      <c r="AL7" s="310"/>
      <c r="AM7" s="310"/>
      <c r="AN7" s="307"/>
      <c r="AO7" s="307"/>
      <c r="AP7" s="307"/>
      <c r="AQ7" s="310"/>
      <c r="AR7" s="318">
        <v>241626</v>
      </c>
      <c r="AS7" s="319"/>
      <c r="AT7" s="310"/>
      <c r="AU7" s="307"/>
      <c r="AV7" s="307"/>
      <c r="AW7" s="307"/>
      <c r="AX7" s="307"/>
      <c r="AY7" s="307"/>
      <c r="AZ7" s="307"/>
    </row>
    <row r="8" spans="1:52" s="115" customFormat="1" ht="18" customHeight="1">
      <c r="A8" s="303">
        <v>3</v>
      </c>
      <c r="B8" s="303">
        <v>3318</v>
      </c>
      <c r="C8" s="257" t="s">
        <v>88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4"/>
      <c r="T8" s="283">
        <v>1577000039578</v>
      </c>
      <c r="U8" s="282" t="s">
        <v>82</v>
      </c>
      <c r="V8" s="282"/>
      <c r="W8" s="282"/>
      <c r="X8" s="285"/>
      <c r="Y8" s="285"/>
      <c r="Z8" s="285"/>
      <c r="AA8" s="285"/>
      <c r="AB8" s="74"/>
      <c r="AC8" s="153"/>
      <c r="AD8" s="76"/>
      <c r="AE8" s="76"/>
      <c r="AF8" s="76"/>
      <c r="AG8" s="138"/>
      <c r="AH8" s="76"/>
      <c r="AI8" s="76"/>
      <c r="AJ8" s="76"/>
      <c r="AK8" s="138"/>
      <c r="AL8" s="74"/>
      <c r="AM8" s="74"/>
      <c r="AN8" s="76"/>
      <c r="AO8" s="76"/>
      <c r="AP8" s="76"/>
      <c r="AQ8" s="74"/>
      <c r="AR8" s="112">
        <v>241732</v>
      </c>
      <c r="AS8" s="113"/>
      <c r="AT8" s="74"/>
      <c r="AU8" s="76"/>
      <c r="AV8" s="76"/>
      <c r="AW8" s="76"/>
      <c r="AX8" s="76"/>
      <c r="AY8" s="76"/>
      <c r="AZ8" s="76"/>
    </row>
    <row r="9" spans="1:52" s="115" customFormat="1" ht="18" customHeight="1">
      <c r="A9" s="303">
        <v>4</v>
      </c>
      <c r="B9" s="303">
        <v>3321</v>
      </c>
      <c r="C9" s="257" t="s">
        <v>91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4"/>
      <c r="T9" s="283">
        <v>1577000039225</v>
      </c>
      <c r="U9" s="282" t="s">
        <v>82</v>
      </c>
      <c r="V9" s="282"/>
      <c r="W9" s="282"/>
      <c r="X9" s="285"/>
      <c r="Y9" s="285"/>
      <c r="Z9" s="285"/>
      <c r="AA9" s="285"/>
      <c r="AB9" s="74"/>
      <c r="AC9" s="153"/>
      <c r="AD9" s="76"/>
      <c r="AE9" s="76"/>
      <c r="AF9" s="76"/>
      <c r="AG9" s="138"/>
      <c r="AH9" s="76"/>
      <c r="AI9" s="76"/>
      <c r="AJ9" s="76"/>
      <c r="AK9" s="138"/>
      <c r="AL9" s="74"/>
      <c r="AM9" s="74"/>
      <c r="AN9" s="76"/>
      <c r="AO9" s="76"/>
      <c r="AP9" s="76"/>
      <c r="AQ9" s="74"/>
      <c r="AR9" s="112">
        <v>241703</v>
      </c>
      <c r="AS9" s="113"/>
      <c r="AT9" s="74"/>
      <c r="AU9" s="76"/>
      <c r="AV9" s="76"/>
      <c r="AW9" s="76"/>
      <c r="AX9" s="76"/>
      <c r="AY9" s="76"/>
      <c r="AZ9" s="76"/>
    </row>
    <row r="10" spans="1:52" s="115" customFormat="1" ht="18" customHeight="1">
      <c r="A10" s="303">
        <v>5</v>
      </c>
      <c r="B10" s="303">
        <v>3323</v>
      </c>
      <c r="C10" s="257" t="s">
        <v>93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4"/>
      <c r="T10" s="283">
        <v>1577000037508</v>
      </c>
      <c r="U10" s="282" t="s">
        <v>82</v>
      </c>
      <c r="V10" s="282"/>
      <c r="W10" s="282"/>
      <c r="X10" s="285"/>
      <c r="Y10" s="285"/>
      <c r="Z10" s="285"/>
      <c r="AA10" s="285"/>
      <c r="AB10" s="74"/>
      <c r="AC10" s="153"/>
      <c r="AD10" s="76"/>
      <c r="AE10" s="76"/>
      <c r="AF10" s="76"/>
      <c r="AG10" s="138"/>
      <c r="AH10" s="76"/>
      <c r="AI10" s="76"/>
      <c r="AJ10" s="76"/>
      <c r="AK10" s="138"/>
      <c r="AL10" s="74"/>
      <c r="AM10" s="74"/>
      <c r="AN10" s="76"/>
      <c r="AO10" s="76"/>
      <c r="AP10" s="76"/>
      <c r="AQ10" s="74"/>
      <c r="AR10" s="112"/>
      <c r="AS10" s="113"/>
      <c r="AT10" s="74"/>
      <c r="AU10" s="76"/>
      <c r="AV10" s="76"/>
      <c r="AW10" s="76"/>
      <c r="AX10" s="76"/>
      <c r="AY10" s="76"/>
      <c r="AZ10" s="76"/>
    </row>
    <row r="11" spans="1:52" s="115" customFormat="1" ht="18" customHeight="1">
      <c r="A11" s="303">
        <v>6</v>
      </c>
      <c r="B11" s="303">
        <v>3324</v>
      </c>
      <c r="C11" s="257" t="s">
        <v>94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4"/>
      <c r="T11" s="283">
        <v>1149901624964</v>
      </c>
      <c r="U11" s="282" t="s">
        <v>82</v>
      </c>
      <c r="V11" s="282"/>
      <c r="W11" s="282"/>
      <c r="X11" s="285"/>
      <c r="Y11" s="285"/>
      <c r="Z11" s="285"/>
      <c r="AA11" s="285"/>
      <c r="AB11" s="74"/>
      <c r="AC11" s="153"/>
      <c r="AD11" s="76"/>
      <c r="AE11" s="76"/>
      <c r="AF11" s="76"/>
      <c r="AG11" s="138"/>
      <c r="AH11" s="76"/>
      <c r="AI11" s="76"/>
      <c r="AJ11" s="76"/>
      <c r="AK11" s="138"/>
      <c r="AL11" s="74"/>
      <c r="AM11" s="74"/>
      <c r="AN11" s="76"/>
      <c r="AO11" s="76"/>
      <c r="AP11" s="76"/>
      <c r="AQ11" s="74"/>
      <c r="AR11" s="112"/>
      <c r="AS11" s="113"/>
      <c r="AT11" s="74"/>
      <c r="AU11" s="76"/>
      <c r="AV11" s="76"/>
      <c r="AW11" s="76"/>
      <c r="AX11" s="76"/>
      <c r="AY11" s="76"/>
      <c r="AZ11" s="76"/>
    </row>
    <row r="12" spans="1:52" s="115" customFormat="1" ht="18" customHeight="1">
      <c r="A12" s="303">
        <v>7</v>
      </c>
      <c r="B12" s="303">
        <v>3326</v>
      </c>
      <c r="C12" s="257" t="s">
        <v>96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4"/>
      <c r="T12" s="283">
        <v>1577000038075</v>
      </c>
      <c r="U12" s="282" t="s">
        <v>82</v>
      </c>
      <c r="V12" s="282"/>
      <c r="W12" s="282"/>
      <c r="X12" s="285"/>
      <c r="Y12" s="285"/>
      <c r="Z12" s="285"/>
      <c r="AA12" s="285"/>
      <c r="AB12" s="74"/>
      <c r="AC12" s="153"/>
      <c r="AD12" s="76"/>
      <c r="AE12" s="76"/>
      <c r="AF12" s="76"/>
      <c r="AG12" s="138"/>
      <c r="AH12" s="76"/>
      <c r="AI12" s="76"/>
      <c r="AJ12" s="76"/>
      <c r="AK12" s="138"/>
      <c r="AL12" s="74"/>
      <c r="AM12" s="74"/>
      <c r="AN12" s="76"/>
      <c r="AO12" s="76"/>
      <c r="AP12" s="76"/>
      <c r="AQ12" s="74"/>
      <c r="AR12" s="112"/>
      <c r="AS12" s="113"/>
      <c r="AT12" s="74"/>
      <c r="AU12" s="76"/>
      <c r="AV12" s="76"/>
      <c r="AW12" s="76"/>
      <c r="AX12" s="76"/>
      <c r="AY12" s="76"/>
      <c r="AZ12" s="76"/>
    </row>
    <row r="13" spans="1:52" s="115" customFormat="1" ht="18" customHeight="1">
      <c r="A13" s="303">
        <v>8</v>
      </c>
      <c r="B13" s="303">
        <v>3328</v>
      </c>
      <c r="C13" s="257" t="s">
        <v>98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4"/>
      <c r="T13" s="283">
        <v>1577000039781</v>
      </c>
      <c r="U13" s="282" t="s">
        <v>82</v>
      </c>
      <c r="V13" s="282"/>
      <c r="W13" s="282"/>
      <c r="X13" s="285"/>
      <c r="Y13" s="285"/>
      <c r="Z13" s="285"/>
      <c r="AA13" s="285"/>
      <c r="AB13" s="74"/>
      <c r="AC13" s="153"/>
      <c r="AD13" s="76"/>
      <c r="AE13" s="76"/>
      <c r="AF13" s="76"/>
      <c r="AG13" s="138"/>
      <c r="AH13" s="76"/>
      <c r="AI13" s="76"/>
      <c r="AJ13" s="76"/>
      <c r="AK13" s="138"/>
      <c r="AL13" s="74"/>
      <c r="AM13" s="74"/>
      <c r="AN13" s="76"/>
      <c r="AO13" s="76"/>
      <c r="AP13" s="76"/>
      <c r="AQ13" s="74"/>
      <c r="AR13" s="112">
        <v>241809</v>
      </c>
      <c r="AS13" s="113"/>
      <c r="AT13" s="74"/>
      <c r="AU13" s="76"/>
      <c r="AV13" s="76"/>
      <c r="AW13" s="76"/>
      <c r="AX13" s="76"/>
      <c r="AY13" s="76"/>
      <c r="AZ13" s="76"/>
    </row>
    <row r="14" spans="1:52" s="115" customFormat="1" ht="18" customHeight="1">
      <c r="A14" s="303">
        <v>9</v>
      </c>
      <c r="B14" s="303">
        <v>3330</v>
      </c>
      <c r="C14" s="257" t="s">
        <v>100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4"/>
      <c r="T14" s="283">
        <v>1577000037320</v>
      </c>
      <c r="U14" s="282" t="s">
        <v>82</v>
      </c>
      <c r="V14" s="282"/>
      <c r="W14" s="282"/>
      <c r="X14" s="285"/>
      <c r="Y14" s="285"/>
      <c r="Z14" s="285"/>
      <c r="AA14" s="285"/>
      <c r="AB14" s="74"/>
      <c r="AC14" s="153"/>
      <c r="AD14" s="76"/>
      <c r="AE14" s="76"/>
      <c r="AF14" s="76"/>
      <c r="AG14" s="138"/>
      <c r="AH14" s="76"/>
      <c r="AI14" s="76"/>
      <c r="AJ14" s="76"/>
      <c r="AK14" s="138"/>
      <c r="AL14" s="74"/>
      <c r="AM14" s="74"/>
      <c r="AN14" s="76"/>
      <c r="AO14" s="76"/>
      <c r="AP14" s="76"/>
      <c r="AQ14" s="74"/>
      <c r="AR14" s="112">
        <v>241854</v>
      </c>
      <c r="AS14" s="113"/>
      <c r="AT14" s="74"/>
      <c r="AU14" s="76"/>
      <c r="AV14" s="76"/>
      <c r="AW14" s="76"/>
      <c r="AX14" s="76"/>
      <c r="AY14" s="76"/>
      <c r="AZ14" s="76"/>
    </row>
    <row r="15" spans="1:52" s="115" customFormat="1" ht="18" customHeight="1">
      <c r="A15" s="303">
        <v>10</v>
      </c>
      <c r="B15" s="303">
        <v>3331</v>
      </c>
      <c r="C15" s="257" t="s">
        <v>101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4"/>
      <c r="T15" s="283">
        <v>1577000036587</v>
      </c>
      <c r="U15" s="282" t="s">
        <v>82</v>
      </c>
      <c r="V15" s="282"/>
      <c r="W15" s="282"/>
      <c r="X15" s="285"/>
      <c r="Y15" s="285"/>
      <c r="Z15" s="285"/>
      <c r="AA15" s="285"/>
      <c r="AB15" s="74"/>
      <c r="AC15" s="153"/>
      <c r="AD15" s="76"/>
      <c r="AE15" s="76"/>
      <c r="AF15" s="76"/>
      <c r="AG15" s="138"/>
      <c r="AH15" s="76"/>
      <c r="AI15" s="76"/>
      <c r="AJ15" s="76"/>
      <c r="AK15" s="138"/>
      <c r="AL15" s="74"/>
      <c r="AM15" s="74"/>
      <c r="AN15" s="76"/>
      <c r="AO15" s="76"/>
      <c r="AP15" s="76"/>
      <c r="AQ15" s="74"/>
      <c r="AR15" s="112">
        <v>241838</v>
      </c>
      <c r="AS15" s="113"/>
      <c r="AT15" s="74"/>
      <c r="AU15" s="76"/>
      <c r="AV15" s="76"/>
      <c r="AW15" s="76"/>
      <c r="AX15" s="76"/>
      <c r="AY15" s="76"/>
      <c r="AZ15" s="76"/>
    </row>
    <row r="16" spans="1:52" s="115" customFormat="1" ht="18" customHeight="1">
      <c r="A16" s="303">
        <v>11</v>
      </c>
      <c r="B16" s="303">
        <v>3384</v>
      </c>
      <c r="C16" s="395" t="s">
        <v>1177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311"/>
      <c r="T16" s="283">
        <v>1570301239669</v>
      </c>
      <c r="U16" s="282" t="s">
        <v>82</v>
      </c>
      <c r="V16" s="282"/>
      <c r="W16" s="282"/>
      <c r="X16" s="285"/>
      <c r="Y16" s="285"/>
      <c r="Z16" s="285"/>
      <c r="AA16" s="285"/>
      <c r="AB16" s="74"/>
      <c r="AC16" s="153"/>
      <c r="AD16" s="76"/>
      <c r="AE16" s="76"/>
      <c r="AF16" s="76"/>
      <c r="AG16" s="138"/>
      <c r="AH16" s="76"/>
      <c r="AI16" s="76"/>
      <c r="AJ16" s="76"/>
      <c r="AK16" s="138"/>
      <c r="AL16" s="74"/>
      <c r="AM16" s="74"/>
      <c r="AN16" s="76"/>
      <c r="AO16" s="76"/>
      <c r="AP16" s="76"/>
      <c r="AQ16" s="74"/>
      <c r="AR16" s="112"/>
      <c r="AS16" s="113"/>
      <c r="AT16" s="74"/>
      <c r="AU16" s="76"/>
      <c r="AV16" s="76"/>
      <c r="AW16" s="76"/>
      <c r="AX16" s="76"/>
      <c r="AY16" s="76"/>
      <c r="AZ16" s="76"/>
    </row>
    <row r="17" spans="1:52" s="115" customFormat="1" ht="18" customHeight="1">
      <c r="A17" s="303">
        <v>12</v>
      </c>
      <c r="B17" s="303">
        <v>3396</v>
      </c>
      <c r="C17" s="257" t="s">
        <v>1203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311"/>
      <c r="T17" s="283">
        <v>1639800620870</v>
      </c>
      <c r="U17" s="282" t="s">
        <v>82</v>
      </c>
      <c r="V17" s="282"/>
      <c r="W17" s="282"/>
      <c r="X17" s="285"/>
      <c r="Y17" s="285"/>
      <c r="Z17" s="285"/>
      <c r="AA17" s="285"/>
      <c r="AB17" s="74"/>
      <c r="AC17" s="153"/>
      <c r="AD17" s="76"/>
      <c r="AE17" s="76"/>
      <c r="AF17" s="76"/>
      <c r="AG17" s="138"/>
      <c r="AH17" s="76"/>
      <c r="AI17" s="76"/>
      <c r="AJ17" s="76"/>
      <c r="AK17" s="138"/>
      <c r="AL17" s="74"/>
      <c r="AM17" s="74"/>
      <c r="AN17" s="76"/>
      <c r="AO17" s="76"/>
      <c r="AP17" s="76"/>
      <c r="AQ17" s="74"/>
      <c r="AR17" s="112"/>
      <c r="AS17" s="113"/>
      <c r="AT17" s="74"/>
      <c r="AU17" s="76"/>
      <c r="AV17" s="76"/>
      <c r="AW17" s="76"/>
      <c r="AX17" s="76"/>
      <c r="AY17" s="76"/>
      <c r="AZ17" s="76"/>
    </row>
    <row r="18" spans="1:52" s="115" customFormat="1" ht="18" customHeight="1">
      <c r="A18" s="303">
        <v>13</v>
      </c>
      <c r="B18" s="303">
        <v>3409</v>
      </c>
      <c r="C18" s="257" t="s">
        <v>1240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311"/>
      <c r="T18" s="283">
        <v>1579902002629</v>
      </c>
      <c r="U18" s="282" t="s">
        <v>82</v>
      </c>
      <c r="V18" s="33">
        <v>242166</v>
      </c>
      <c r="W18" s="282"/>
      <c r="X18" s="285"/>
      <c r="Y18" s="285"/>
      <c r="Z18" s="285"/>
      <c r="AA18" s="285"/>
      <c r="AB18" s="74"/>
      <c r="AC18" s="153"/>
      <c r="AD18" s="76"/>
      <c r="AE18" s="76"/>
      <c r="AF18" s="76"/>
      <c r="AG18" s="138"/>
      <c r="AH18" s="76"/>
      <c r="AI18" s="76"/>
      <c r="AJ18" s="76"/>
      <c r="AK18" s="138"/>
      <c r="AL18" s="74"/>
      <c r="AM18" s="74"/>
      <c r="AN18" s="76"/>
      <c r="AO18" s="76"/>
      <c r="AP18" s="76"/>
      <c r="AQ18" s="74"/>
      <c r="AR18" s="112"/>
      <c r="AS18" s="113"/>
      <c r="AT18" s="74"/>
      <c r="AU18" s="76"/>
      <c r="AV18" s="76"/>
      <c r="AW18" s="76"/>
      <c r="AX18" s="76"/>
      <c r="AY18" s="76"/>
      <c r="AZ18" s="76"/>
    </row>
    <row r="19" spans="1:52" s="115" customFormat="1" ht="18" customHeight="1">
      <c r="A19" s="303">
        <v>14</v>
      </c>
      <c r="B19" s="303">
        <v>3333</v>
      </c>
      <c r="C19" s="257" t="s">
        <v>105</v>
      </c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4"/>
      <c r="T19" s="283">
        <v>1577000039535</v>
      </c>
      <c r="U19" s="282" t="s">
        <v>104</v>
      </c>
      <c r="V19" s="282"/>
      <c r="W19" s="282"/>
      <c r="X19" s="285"/>
      <c r="Y19" s="285"/>
      <c r="Z19" s="285"/>
      <c r="AA19" s="285"/>
      <c r="AB19" s="74"/>
      <c r="AC19" s="153"/>
      <c r="AD19" s="76"/>
      <c r="AE19" s="76"/>
      <c r="AF19" s="76"/>
      <c r="AG19" s="138"/>
      <c r="AH19" s="76"/>
      <c r="AI19" s="76"/>
      <c r="AJ19" s="76"/>
      <c r="AK19" s="138"/>
      <c r="AL19" s="74"/>
      <c r="AM19" s="74"/>
      <c r="AN19" s="76"/>
      <c r="AO19" s="76"/>
      <c r="AP19" s="76"/>
      <c r="AQ19" s="74"/>
      <c r="AR19" s="112">
        <v>241709</v>
      </c>
      <c r="AS19" s="113"/>
      <c r="AT19" s="74"/>
      <c r="AU19" s="76"/>
      <c r="AV19" s="76"/>
      <c r="AW19" s="76"/>
      <c r="AX19" s="76"/>
      <c r="AY19" s="76"/>
      <c r="AZ19" s="76"/>
    </row>
    <row r="20" spans="1:52" s="306" customFormat="1" ht="18" customHeight="1">
      <c r="A20" s="303">
        <v>15</v>
      </c>
      <c r="B20" s="303">
        <v>3336</v>
      </c>
      <c r="C20" s="257" t="s">
        <v>107</v>
      </c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10"/>
      <c r="T20" s="283">
        <v>1577000036994</v>
      </c>
      <c r="U20" s="282" t="s">
        <v>104</v>
      </c>
      <c r="V20" s="282"/>
      <c r="W20" s="282"/>
      <c r="X20" s="285"/>
      <c r="Y20" s="285"/>
      <c r="Z20" s="285"/>
      <c r="AA20" s="285"/>
      <c r="AB20" s="310"/>
      <c r="AC20" s="316"/>
      <c r="AD20" s="307"/>
      <c r="AE20" s="307"/>
      <c r="AF20" s="307"/>
      <c r="AG20" s="317"/>
      <c r="AH20" s="307"/>
      <c r="AI20" s="307"/>
      <c r="AJ20" s="307"/>
      <c r="AK20" s="317"/>
      <c r="AL20" s="310"/>
      <c r="AM20" s="310"/>
      <c r="AN20" s="307"/>
      <c r="AO20" s="307"/>
      <c r="AP20" s="307"/>
      <c r="AQ20" s="310"/>
      <c r="AR20" s="318">
        <v>241664</v>
      </c>
      <c r="AS20" s="319"/>
      <c r="AT20" s="310"/>
      <c r="AU20" s="307"/>
      <c r="AV20" s="307"/>
      <c r="AW20" s="307"/>
      <c r="AX20" s="307"/>
      <c r="AY20" s="307"/>
      <c r="AZ20" s="307"/>
    </row>
    <row r="21" spans="1:52" s="306" customFormat="1" ht="18" customHeight="1">
      <c r="A21" s="303">
        <v>16</v>
      </c>
      <c r="B21" s="303">
        <v>3337</v>
      </c>
      <c r="C21" s="257" t="s">
        <v>108</v>
      </c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11"/>
      <c r="T21" s="283">
        <v>1577000038938</v>
      </c>
      <c r="U21" s="282" t="s">
        <v>104</v>
      </c>
      <c r="V21" s="282"/>
      <c r="W21" s="282"/>
      <c r="X21" s="285"/>
      <c r="Y21" s="285"/>
      <c r="Z21" s="285"/>
      <c r="AA21" s="285"/>
      <c r="AB21" s="310"/>
      <c r="AC21" s="316"/>
      <c r="AD21" s="307"/>
      <c r="AE21" s="307"/>
      <c r="AF21" s="307"/>
      <c r="AG21" s="317"/>
      <c r="AH21" s="307"/>
      <c r="AI21" s="307"/>
      <c r="AJ21" s="307"/>
      <c r="AK21" s="317"/>
      <c r="AL21" s="310"/>
      <c r="AM21" s="310"/>
      <c r="AN21" s="307"/>
      <c r="AO21" s="307"/>
      <c r="AP21" s="307"/>
      <c r="AQ21" s="310"/>
      <c r="AR21" s="318"/>
      <c r="AS21" s="319"/>
      <c r="AT21" s="310"/>
      <c r="AU21" s="307"/>
      <c r="AV21" s="307"/>
      <c r="AW21" s="307"/>
      <c r="AX21" s="307"/>
      <c r="AY21" s="307"/>
      <c r="AZ21" s="307"/>
    </row>
    <row r="22" spans="1:52" s="306" customFormat="1" ht="18" customHeight="1">
      <c r="A22" s="303">
        <v>17</v>
      </c>
      <c r="B22" s="303">
        <v>3340</v>
      </c>
      <c r="C22" s="275" t="s">
        <v>111</v>
      </c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11"/>
      <c r="T22" s="283">
        <v>1577000038687</v>
      </c>
      <c r="U22" s="282" t="s">
        <v>104</v>
      </c>
      <c r="V22" s="282"/>
      <c r="W22" s="282"/>
      <c r="X22" s="285"/>
      <c r="Y22" s="285"/>
      <c r="Z22" s="285"/>
      <c r="AA22" s="285"/>
      <c r="AB22" s="310"/>
      <c r="AC22" s="316"/>
      <c r="AD22" s="307"/>
      <c r="AE22" s="307"/>
      <c r="AF22" s="307"/>
      <c r="AG22" s="317"/>
      <c r="AH22" s="307"/>
      <c r="AI22" s="307"/>
      <c r="AJ22" s="307"/>
      <c r="AK22" s="317"/>
      <c r="AL22" s="310"/>
      <c r="AM22" s="310"/>
      <c r="AN22" s="307"/>
      <c r="AO22" s="307"/>
      <c r="AP22" s="307"/>
      <c r="AQ22" s="310"/>
      <c r="AR22" s="318"/>
      <c r="AS22" s="319"/>
      <c r="AT22" s="310"/>
      <c r="AU22" s="307"/>
      <c r="AV22" s="307"/>
      <c r="AW22" s="307"/>
      <c r="AX22" s="307"/>
      <c r="AY22" s="307"/>
      <c r="AZ22" s="307"/>
    </row>
    <row r="23" spans="1:52" s="115" customFormat="1" ht="18" customHeight="1">
      <c r="A23" s="303">
        <v>18</v>
      </c>
      <c r="B23" s="303">
        <v>3342</v>
      </c>
      <c r="C23" s="275" t="s">
        <v>113</v>
      </c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78"/>
      <c r="T23" s="283">
        <v>1577000038342</v>
      </c>
      <c r="U23" s="282" t="s">
        <v>104</v>
      </c>
      <c r="V23" s="282"/>
      <c r="W23" s="282"/>
      <c r="X23" s="285"/>
      <c r="Y23" s="285"/>
      <c r="Z23" s="285"/>
      <c r="AA23" s="285"/>
      <c r="AB23" s="74"/>
      <c r="AC23" s="153"/>
      <c r="AD23" s="76"/>
      <c r="AE23" s="76"/>
      <c r="AF23" s="76"/>
      <c r="AG23" s="138"/>
      <c r="AH23" s="76"/>
      <c r="AI23" s="76"/>
      <c r="AJ23" s="76"/>
      <c r="AK23" s="138"/>
      <c r="AL23" s="74"/>
      <c r="AM23" s="74"/>
      <c r="AN23" s="76"/>
      <c r="AO23" s="76"/>
      <c r="AP23" s="76"/>
      <c r="AQ23" s="74"/>
      <c r="AR23" s="112">
        <v>241911</v>
      </c>
      <c r="AS23" s="113"/>
      <c r="AT23" s="74"/>
      <c r="AU23" s="76"/>
      <c r="AV23" s="76"/>
      <c r="AW23" s="76"/>
      <c r="AX23" s="76"/>
      <c r="AY23" s="76"/>
      <c r="AZ23" s="76"/>
    </row>
    <row r="24" spans="1:52" s="115" customFormat="1" ht="18" customHeight="1">
      <c r="A24" s="303">
        <v>19</v>
      </c>
      <c r="B24" s="303">
        <v>3343</v>
      </c>
      <c r="C24" s="257" t="s">
        <v>114</v>
      </c>
      <c r="D24" s="308"/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78"/>
      <c r="T24" s="283">
        <v>1570301239685</v>
      </c>
      <c r="U24" s="313" t="s">
        <v>104</v>
      </c>
      <c r="V24" s="282"/>
      <c r="W24" s="282"/>
      <c r="X24" s="285"/>
      <c r="Y24" s="285"/>
      <c r="Z24" s="285"/>
      <c r="AA24" s="285"/>
      <c r="AB24" s="74"/>
      <c r="AC24" s="153"/>
      <c r="AD24" s="76"/>
      <c r="AE24" s="76"/>
      <c r="AF24" s="76"/>
      <c r="AG24" s="138"/>
      <c r="AH24" s="76"/>
      <c r="AI24" s="76"/>
      <c r="AJ24" s="76"/>
      <c r="AK24" s="138"/>
      <c r="AL24" s="74"/>
      <c r="AM24" s="74"/>
      <c r="AN24" s="76"/>
      <c r="AO24" s="76"/>
      <c r="AP24" s="76"/>
      <c r="AQ24" s="74"/>
      <c r="AR24" s="112">
        <v>241800</v>
      </c>
      <c r="AS24" s="113"/>
      <c r="AT24" s="74"/>
      <c r="AU24" s="76"/>
      <c r="AV24" s="76"/>
      <c r="AW24" s="76"/>
      <c r="AX24" s="76"/>
      <c r="AY24" s="76"/>
      <c r="AZ24" s="76"/>
    </row>
    <row r="25" spans="1:52" s="115" customFormat="1" ht="18" customHeight="1">
      <c r="A25" s="303">
        <v>20</v>
      </c>
      <c r="B25" s="303">
        <v>3344</v>
      </c>
      <c r="C25" s="77" t="s">
        <v>115</v>
      </c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78"/>
      <c r="T25" s="321">
        <v>1577000037729</v>
      </c>
      <c r="U25" s="313" t="s">
        <v>104</v>
      </c>
      <c r="V25" s="282"/>
      <c r="W25" s="282"/>
      <c r="X25" s="285"/>
      <c r="Y25" s="285"/>
      <c r="Z25" s="285"/>
      <c r="AA25" s="285"/>
      <c r="AB25" s="74"/>
      <c r="AC25" s="153"/>
      <c r="AD25" s="76"/>
      <c r="AE25" s="76"/>
      <c r="AF25" s="76"/>
      <c r="AG25" s="138"/>
      <c r="AH25" s="76"/>
      <c r="AI25" s="76"/>
      <c r="AJ25" s="76"/>
      <c r="AK25" s="138"/>
      <c r="AL25" s="74"/>
      <c r="AM25" s="74"/>
      <c r="AN25" s="76"/>
      <c r="AO25" s="76"/>
      <c r="AP25" s="76"/>
      <c r="AQ25" s="74"/>
      <c r="AR25" s="112">
        <v>241684</v>
      </c>
      <c r="AS25" s="113"/>
      <c r="AT25" s="74"/>
      <c r="AU25" s="76"/>
      <c r="AV25" s="76"/>
      <c r="AW25" s="76"/>
      <c r="AX25" s="76"/>
      <c r="AY25" s="76"/>
      <c r="AZ25" s="76"/>
    </row>
    <row r="26" spans="1:52" s="115" customFormat="1" ht="18" customHeight="1">
      <c r="A26" s="303">
        <v>21</v>
      </c>
      <c r="B26" s="303">
        <v>3427</v>
      </c>
      <c r="C26" s="456" t="s">
        <v>1269</v>
      </c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4"/>
      <c r="T26" s="321">
        <v>1571300155683</v>
      </c>
      <c r="U26" s="313" t="s">
        <v>104</v>
      </c>
      <c r="V26" s="33">
        <v>242200</v>
      </c>
      <c r="W26" s="282"/>
      <c r="X26" s="285"/>
      <c r="Y26" s="285"/>
      <c r="Z26" s="285"/>
      <c r="AA26" s="285"/>
      <c r="AB26" s="74"/>
      <c r="AC26" s="153"/>
      <c r="AD26" s="76"/>
      <c r="AE26" s="76"/>
      <c r="AF26" s="76"/>
      <c r="AG26" s="138"/>
      <c r="AH26" s="76"/>
      <c r="AI26" s="76"/>
      <c r="AJ26" s="76"/>
      <c r="AK26" s="138"/>
      <c r="AL26" s="74"/>
      <c r="AM26" s="74"/>
      <c r="AN26" s="76"/>
      <c r="AO26" s="76"/>
      <c r="AP26" s="76"/>
      <c r="AQ26" s="74"/>
      <c r="AR26" s="112"/>
      <c r="AS26" s="113"/>
      <c r="AT26" s="74"/>
      <c r="AU26" s="76"/>
      <c r="AV26" s="76"/>
      <c r="AW26" s="76"/>
      <c r="AX26" s="76"/>
      <c r="AY26" s="76"/>
      <c r="AZ26" s="76"/>
    </row>
    <row r="27" spans="1:52" s="115" customFormat="1" ht="18" customHeight="1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323"/>
      <c r="V27" s="282"/>
      <c r="W27" s="282"/>
      <c r="X27" s="285"/>
      <c r="Y27" s="285"/>
      <c r="Z27" s="285"/>
      <c r="AA27" s="285"/>
      <c r="AB27" s="74"/>
      <c r="AC27" s="153"/>
      <c r="AD27" s="76"/>
      <c r="AE27" s="76"/>
      <c r="AF27" s="76"/>
      <c r="AG27" s="138"/>
      <c r="AH27" s="76"/>
      <c r="AI27" s="76"/>
      <c r="AJ27" s="76"/>
      <c r="AK27" s="138"/>
      <c r="AL27" s="74"/>
      <c r="AM27" s="74"/>
      <c r="AN27" s="76"/>
      <c r="AO27" s="76"/>
      <c r="AP27" s="76"/>
      <c r="AQ27" s="74"/>
      <c r="AR27" s="112"/>
      <c r="AS27" s="113"/>
      <c r="AT27" s="74"/>
      <c r="AU27" s="76"/>
      <c r="AV27" s="76"/>
      <c r="AW27" s="76"/>
      <c r="AX27" s="76"/>
      <c r="AY27" s="76"/>
      <c r="AZ27" s="76"/>
    </row>
    <row r="28" spans="1:52" ht="18" customHeight="1">
      <c r="P28" s="18" t="s">
        <v>118</v>
      </c>
      <c r="Q28" s="27" t="s">
        <v>4</v>
      </c>
      <c r="R28" s="28" t="s">
        <v>5</v>
      </c>
      <c r="S28" s="29" t="s">
        <v>6</v>
      </c>
      <c r="X28" s="594"/>
      <c r="Y28" s="594"/>
      <c r="Z28" s="30"/>
    </row>
    <row r="29" spans="1:52" ht="18" customHeight="1">
      <c r="P29" s="19"/>
      <c r="Q29" s="30">
        <f>COUNTIF(U6:U27,"ช")</f>
        <v>13</v>
      </c>
      <c r="R29" s="30">
        <f>COUNTIF(U6:U27,"ญ")</f>
        <v>8</v>
      </c>
      <c r="S29" s="30">
        <f>SUM(Q29:R29)</f>
        <v>21</v>
      </c>
      <c r="X29" s="594"/>
      <c r="Y29" s="594"/>
      <c r="Z29" s="30"/>
    </row>
    <row r="30" spans="1:52" ht="18" customHeight="1">
      <c r="P30" s="278"/>
      <c r="Q30" s="31"/>
      <c r="R30" s="31"/>
      <c r="S30" s="31"/>
      <c r="X30" s="398"/>
      <c r="Y30" s="398"/>
      <c r="Z30" s="30"/>
    </row>
    <row r="31" spans="1:52" ht="18" customHeight="1"/>
    <row r="32" spans="1:5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</sheetData>
  <mergeCells count="12">
    <mergeCell ref="A1:S1"/>
    <mergeCell ref="A2:S2"/>
    <mergeCell ref="A3:A5"/>
    <mergeCell ref="B3:B5"/>
    <mergeCell ref="C3:C5"/>
    <mergeCell ref="D3:R3"/>
    <mergeCell ref="S3:S4"/>
    <mergeCell ref="X4:Z4"/>
    <mergeCell ref="AD5:AF5"/>
    <mergeCell ref="AH5:AJ5"/>
    <mergeCell ref="X28:Y28"/>
    <mergeCell ref="X29:Y29"/>
  </mergeCells>
  <pageMargins left="0.78740157480314998" right="0.196850393700787" top="0.39370078740157499" bottom="0.15748031496063" header="0.31496062992126" footer="0.31496062992126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AZ39"/>
  <sheetViews>
    <sheetView topLeftCell="A15" zoomScale="118" zoomScaleNormal="118" workbookViewId="0">
      <selection activeCell="I11" sqref="I11"/>
    </sheetView>
  </sheetViews>
  <sheetFormatPr defaultColWidth="9" defaultRowHeight="23.25"/>
  <cols>
    <col min="1" max="1" width="3.125" style="16" customWidth="1"/>
    <col min="2" max="2" width="6.375" style="16" customWidth="1"/>
    <col min="3" max="3" width="21.75" style="16" customWidth="1"/>
    <col min="4" max="4" width="2.625" style="16" customWidth="1"/>
    <col min="5" max="17" width="3.25" style="16" customWidth="1"/>
    <col min="18" max="18" width="3.125" style="16" customWidth="1"/>
    <col min="19" max="19" width="7.5" style="16" customWidth="1"/>
    <col min="20" max="20" width="20.75" style="16" customWidth="1"/>
    <col min="21" max="23" width="9.5" style="16" customWidth="1"/>
    <col min="24" max="24" width="7.875" style="16" customWidth="1"/>
    <col min="25" max="25" width="11" style="16" customWidth="1"/>
    <col min="26" max="26" width="13.75" style="16" customWidth="1"/>
    <col min="27" max="27" width="26" style="16" customWidth="1"/>
    <col min="28" max="28" width="6.75" style="16" customWidth="1"/>
    <col min="29" max="29" width="11.625" style="16" customWidth="1"/>
    <col min="30" max="30" width="5.25" style="16" customWidth="1"/>
    <col min="31" max="32" width="9" style="16" customWidth="1"/>
    <col min="33" max="33" width="15.125" style="16" customWidth="1"/>
    <col min="34" max="35" width="6.75" style="16" customWidth="1"/>
    <col min="36" max="36" width="10.25" style="16" customWidth="1"/>
    <col min="37" max="37" width="11.875" style="16" customWidth="1"/>
    <col min="38" max="38" width="4.25" style="16" customWidth="1"/>
    <col min="39" max="39" width="3.5" style="16" customWidth="1"/>
    <col min="40" max="40" width="6.25" style="16" customWidth="1"/>
    <col min="41" max="41" width="7.5" style="16" customWidth="1"/>
    <col min="42" max="42" width="7" style="16" customWidth="1"/>
    <col min="43" max="43" width="6.5" style="16" customWidth="1"/>
    <col min="44" max="44" width="9" style="16"/>
    <col min="45" max="45" width="13" style="16" customWidth="1"/>
    <col min="46" max="46" width="14.75" style="16" customWidth="1"/>
    <col min="47" max="16384" width="9" style="16"/>
  </cols>
  <sheetData>
    <row r="1" spans="1:52">
      <c r="A1" s="587" t="s">
        <v>1214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150"/>
      <c r="U1" s="150"/>
      <c r="V1" s="150"/>
      <c r="W1" s="150"/>
    </row>
    <row r="2" spans="1:52">
      <c r="A2" s="588" t="s">
        <v>60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150"/>
      <c r="U2" s="150"/>
      <c r="V2" s="150"/>
      <c r="W2" s="150"/>
    </row>
    <row r="3" spans="1:52">
      <c r="A3" s="589" t="s">
        <v>61</v>
      </c>
      <c r="B3" s="590" t="s">
        <v>62</v>
      </c>
      <c r="C3" s="589" t="s">
        <v>63</v>
      </c>
      <c r="D3" s="591" t="s">
        <v>64</v>
      </c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3"/>
      <c r="S3" s="594" t="s">
        <v>65</v>
      </c>
      <c r="X3" s="147"/>
      <c r="Y3" s="147"/>
      <c r="Z3" s="147"/>
    </row>
    <row r="4" spans="1:52" ht="57" customHeight="1">
      <c r="A4" s="589"/>
      <c r="B4" s="590"/>
      <c r="C4" s="589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594"/>
      <c r="T4" s="20"/>
      <c r="U4" s="45"/>
      <c r="V4" s="45"/>
      <c r="W4" s="45"/>
      <c r="X4" s="595" t="s">
        <v>66</v>
      </c>
      <c r="Y4" s="595"/>
      <c r="Z4" s="595"/>
      <c r="AR4" s="94" t="s">
        <v>67</v>
      </c>
      <c r="AS4" s="47" t="s">
        <v>68</v>
      </c>
      <c r="AT4" s="95" t="s">
        <v>69</v>
      </c>
    </row>
    <row r="5" spans="1:52">
      <c r="A5" s="589"/>
      <c r="B5" s="590"/>
      <c r="C5" s="589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51" t="s">
        <v>70</v>
      </c>
      <c r="U5" s="151" t="s">
        <v>71</v>
      </c>
      <c r="V5" s="85" t="s">
        <v>72</v>
      </c>
      <c r="W5" s="232" t="s">
        <v>73</v>
      </c>
      <c r="X5" s="12"/>
      <c r="Y5" s="12"/>
      <c r="Z5" s="36"/>
      <c r="AA5" s="314" t="s">
        <v>74</v>
      </c>
      <c r="AB5" s="315"/>
      <c r="AC5" s="88" t="s">
        <v>75</v>
      </c>
      <c r="AD5" s="596" t="s">
        <v>76</v>
      </c>
      <c r="AE5" s="596"/>
      <c r="AF5" s="596"/>
      <c r="AG5" s="88" t="s">
        <v>77</v>
      </c>
      <c r="AH5" s="596" t="s">
        <v>78</v>
      </c>
      <c r="AI5" s="596"/>
      <c r="AJ5" s="596"/>
      <c r="AK5" s="92" t="s">
        <v>79</v>
      </c>
      <c r="AL5" s="92" t="s">
        <v>80</v>
      </c>
      <c r="AM5" s="92"/>
      <c r="AN5" s="92"/>
      <c r="AO5" s="92"/>
      <c r="AP5" s="92"/>
      <c r="AQ5" s="92"/>
      <c r="AR5" s="96"/>
      <c r="AS5" s="97">
        <f ca="1">TODAY()</f>
        <v>45817</v>
      </c>
      <c r="AT5" s="98"/>
    </row>
    <row r="6" spans="1:52" s="306" customFormat="1" ht="18" customHeight="1">
      <c r="A6" s="303">
        <v>1</v>
      </c>
      <c r="B6" s="303">
        <v>3312</v>
      </c>
      <c r="C6" s="257" t="s">
        <v>83</v>
      </c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10"/>
      <c r="T6" s="283">
        <v>1577000039101</v>
      </c>
      <c r="U6" s="282" t="s">
        <v>82</v>
      </c>
      <c r="V6" s="282"/>
      <c r="W6" s="282"/>
      <c r="X6" s="285"/>
      <c r="Y6" s="285"/>
      <c r="Z6" s="285"/>
      <c r="AA6" s="285"/>
      <c r="AB6" s="310"/>
      <c r="AC6" s="316"/>
      <c r="AD6" s="307"/>
      <c r="AE6" s="307"/>
      <c r="AF6" s="307"/>
      <c r="AG6" s="317"/>
      <c r="AH6" s="307"/>
      <c r="AI6" s="307"/>
      <c r="AJ6" s="307"/>
      <c r="AK6" s="317"/>
      <c r="AL6" s="310"/>
      <c r="AM6" s="310"/>
      <c r="AN6" s="307"/>
      <c r="AO6" s="307"/>
      <c r="AP6" s="307"/>
      <c r="AQ6" s="310"/>
      <c r="AR6" s="318">
        <v>241734</v>
      </c>
      <c r="AS6" s="319"/>
      <c r="AT6" s="310"/>
      <c r="AU6" s="307"/>
      <c r="AV6" s="307"/>
      <c r="AW6" s="307"/>
      <c r="AX6" s="307"/>
      <c r="AY6" s="307"/>
      <c r="AZ6" s="307"/>
    </row>
    <row r="7" spans="1:52" s="115" customFormat="1" ht="18" customHeight="1">
      <c r="A7" s="303">
        <v>2</v>
      </c>
      <c r="B7" s="303">
        <v>3314</v>
      </c>
      <c r="C7" s="257" t="s">
        <v>84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4"/>
      <c r="T7" s="283">
        <v>1577000036439</v>
      </c>
      <c r="U7" s="282" t="s">
        <v>82</v>
      </c>
      <c r="V7" s="282"/>
      <c r="W7" s="282"/>
      <c r="X7" s="285"/>
      <c r="Y7" s="285"/>
      <c r="Z7" s="285"/>
      <c r="AA7" s="285"/>
      <c r="AB7" s="74"/>
      <c r="AC7" s="153"/>
      <c r="AD7" s="76"/>
      <c r="AE7" s="76"/>
      <c r="AF7" s="76"/>
      <c r="AG7" s="138"/>
      <c r="AH7" s="76"/>
      <c r="AI7" s="76"/>
      <c r="AJ7" s="76"/>
      <c r="AK7" s="138"/>
      <c r="AL7" s="74"/>
      <c r="AM7" s="74"/>
      <c r="AN7" s="76"/>
      <c r="AO7" s="76"/>
      <c r="AP7" s="76"/>
      <c r="AQ7" s="74"/>
      <c r="AR7" s="112">
        <v>241597</v>
      </c>
      <c r="AS7" s="320"/>
      <c r="AT7" s="74"/>
      <c r="AU7" s="76"/>
      <c r="AV7" s="76"/>
      <c r="AW7" s="76"/>
      <c r="AX7" s="76"/>
      <c r="AY7" s="76"/>
      <c r="AZ7" s="76"/>
    </row>
    <row r="8" spans="1:52" s="306" customFormat="1" ht="18" customHeight="1">
      <c r="A8" s="303">
        <v>3</v>
      </c>
      <c r="B8" s="303">
        <v>3315</v>
      </c>
      <c r="C8" s="257" t="s">
        <v>85</v>
      </c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10"/>
      <c r="T8" s="283">
        <v>1577000039381</v>
      </c>
      <c r="U8" s="282" t="s">
        <v>82</v>
      </c>
      <c r="V8" s="282"/>
      <c r="W8" s="282"/>
      <c r="X8" s="285"/>
      <c r="Y8" s="285"/>
      <c r="Z8" s="285"/>
      <c r="AA8" s="285"/>
      <c r="AB8" s="310"/>
      <c r="AC8" s="316"/>
      <c r="AD8" s="307"/>
      <c r="AE8" s="307"/>
      <c r="AF8" s="307"/>
      <c r="AG8" s="317"/>
      <c r="AH8" s="307"/>
      <c r="AI8" s="307"/>
      <c r="AJ8" s="307"/>
      <c r="AK8" s="317"/>
      <c r="AL8" s="310"/>
      <c r="AM8" s="310"/>
      <c r="AN8" s="307"/>
      <c r="AO8" s="307"/>
      <c r="AP8" s="307"/>
      <c r="AQ8" s="310"/>
      <c r="AR8" s="318">
        <v>241860</v>
      </c>
      <c r="AS8" s="319"/>
      <c r="AT8" s="310"/>
      <c r="AU8" s="307"/>
      <c r="AV8" s="307"/>
      <c r="AW8" s="307"/>
      <c r="AX8" s="307"/>
      <c r="AY8" s="307"/>
      <c r="AZ8" s="307"/>
    </row>
    <row r="9" spans="1:52" s="115" customFormat="1" ht="18" customHeight="1">
      <c r="A9" s="303">
        <v>4</v>
      </c>
      <c r="B9" s="303">
        <v>3317</v>
      </c>
      <c r="C9" s="257" t="s">
        <v>87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4"/>
      <c r="T9" s="283">
        <v>1577000038393</v>
      </c>
      <c r="U9" s="282" t="s">
        <v>82</v>
      </c>
      <c r="V9" s="282"/>
      <c r="W9" s="282"/>
      <c r="X9" s="285"/>
      <c r="Y9" s="285"/>
      <c r="Z9" s="285"/>
      <c r="AA9" s="285"/>
      <c r="AB9" s="74"/>
      <c r="AC9" s="153"/>
      <c r="AD9" s="76"/>
      <c r="AE9" s="76"/>
      <c r="AF9" s="76"/>
      <c r="AG9" s="138"/>
      <c r="AH9" s="76"/>
      <c r="AI9" s="76"/>
      <c r="AJ9" s="76"/>
      <c r="AK9" s="138"/>
      <c r="AL9" s="74"/>
      <c r="AM9" s="74"/>
      <c r="AN9" s="76"/>
      <c r="AO9" s="76"/>
      <c r="AP9" s="76"/>
      <c r="AQ9" s="74"/>
      <c r="AR9" s="112">
        <v>241682</v>
      </c>
      <c r="AS9" s="113"/>
      <c r="AT9" s="74"/>
      <c r="AU9" s="76"/>
      <c r="AV9" s="76"/>
      <c r="AW9" s="76"/>
      <c r="AX9" s="76"/>
      <c r="AY9" s="76"/>
      <c r="AZ9" s="76"/>
    </row>
    <row r="10" spans="1:52" s="115" customFormat="1" ht="18" customHeight="1">
      <c r="A10" s="303">
        <v>5</v>
      </c>
      <c r="B10" s="303">
        <v>3319</v>
      </c>
      <c r="C10" s="257" t="s">
        <v>89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4"/>
      <c r="T10" s="283">
        <v>1577000037168</v>
      </c>
      <c r="U10" s="282" t="s">
        <v>82</v>
      </c>
      <c r="V10" s="282"/>
      <c r="W10" s="282"/>
      <c r="X10" s="285"/>
      <c r="Y10" s="285"/>
      <c r="Z10" s="285"/>
      <c r="AA10" s="285"/>
      <c r="AB10" s="74"/>
      <c r="AC10" s="153"/>
      <c r="AD10" s="76"/>
      <c r="AE10" s="76"/>
      <c r="AF10" s="76"/>
      <c r="AG10" s="138"/>
      <c r="AH10" s="76"/>
      <c r="AI10" s="76"/>
      <c r="AJ10" s="76"/>
      <c r="AK10" s="138"/>
      <c r="AL10" s="74"/>
      <c r="AM10" s="74"/>
      <c r="AN10" s="76"/>
      <c r="AO10" s="76"/>
      <c r="AP10" s="76"/>
      <c r="AQ10" s="74"/>
      <c r="AR10" s="112">
        <v>241548</v>
      </c>
      <c r="AS10" s="113"/>
      <c r="AT10" s="74"/>
      <c r="AU10" s="76"/>
      <c r="AV10" s="76"/>
      <c r="AW10" s="76"/>
      <c r="AX10" s="76"/>
      <c r="AY10" s="76"/>
      <c r="AZ10" s="76"/>
    </row>
    <row r="11" spans="1:52" s="115" customFormat="1" ht="18" customHeight="1">
      <c r="A11" s="303">
        <v>6</v>
      </c>
      <c r="B11" s="303">
        <v>3320</v>
      </c>
      <c r="C11" s="257" t="s">
        <v>90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4"/>
      <c r="T11" s="283">
        <v>1577000036773</v>
      </c>
      <c r="U11" s="282" t="s">
        <v>82</v>
      </c>
      <c r="V11" s="282"/>
      <c r="W11" s="282"/>
      <c r="X11" s="285"/>
      <c r="Y11" s="285"/>
      <c r="Z11" s="285"/>
      <c r="AA11" s="285"/>
      <c r="AB11" s="74"/>
      <c r="AC11" s="153"/>
      <c r="AD11" s="76"/>
      <c r="AE11" s="76"/>
      <c r="AF11" s="76"/>
      <c r="AG11" s="138"/>
      <c r="AH11" s="76"/>
      <c r="AI11" s="76"/>
      <c r="AJ11" s="76"/>
      <c r="AK11" s="138"/>
      <c r="AL11" s="74"/>
      <c r="AM11" s="74"/>
      <c r="AN11" s="76"/>
      <c r="AO11" s="76"/>
      <c r="AP11" s="76"/>
      <c r="AQ11" s="74"/>
      <c r="AR11" s="112">
        <v>241671</v>
      </c>
      <c r="AS11" s="113"/>
      <c r="AT11" s="74"/>
      <c r="AU11" s="76"/>
      <c r="AV11" s="76"/>
      <c r="AW11" s="76"/>
      <c r="AX11" s="76"/>
      <c r="AY11" s="76"/>
      <c r="AZ11" s="76"/>
    </row>
    <row r="12" spans="1:52" s="115" customFormat="1" ht="18" customHeight="1">
      <c r="A12" s="303">
        <v>7</v>
      </c>
      <c r="B12" s="303">
        <v>3322</v>
      </c>
      <c r="C12" s="257" t="s">
        <v>92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4"/>
      <c r="T12" s="283">
        <v>1577000039187</v>
      </c>
      <c r="U12" s="282" t="s">
        <v>82</v>
      </c>
      <c r="V12" s="282"/>
      <c r="W12" s="282"/>
      <c r="X12" s="285"/>
      <c r="Y12" s="285"/>
      <c r="Z12" s="285"/>
      <c r="AA12" s="285"/>
      <c r="AB12" s="74"/>
      <c r="AC12" s="153"/>
      <c r="AD12" s="76"/>
      <c r="AE12" s="76"/>
      <c r="AF12" s="76"/>
      <c r="AG12" s="138"/>
      <c r="AH12" s="76"/>
      <c r="AI12" s="76"/>
      <c r="AJ12" s="76"/>
      <c r="AK12" s="138"/>
      <c r="AL12" s="74"/>
      <c r="AM12" s="74"/>
      <c r="AN12" s="76"/>
      <c r="AO12" s="76"/>
      <c r="AP12" s="76"/>
      <c r="AQ12" s="74"/>
      <c r="AR12" s="112">
        <v>241780</v>
      </c>
      <c r="AS12" s="113"/>
      <c r="AT12" s="74"/>
      <c r="AU12" s="76"/>
      <c r="AV12" s="76"/>
      <c r="AW12" s="76"/>
      <c r="AX12" s="76"/>
      <c r="AY12" s="76"/>
      <c r="AZ12" s="76"/>
    </row>
    <row r="13" spans="1:52" s="115" customFormat="1" ht="18" customHeight="1">
      <c r="A13" s="303">
        <v>8</v>
      </c>
      <c r="B13" s="303">
        <v>3325</v>
      </c>
      <c r="C13" s="257" t="s">
        <v>95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4"/>
      <c r="T13" s="283">
        <v>1577000038377</v>
      </c>
      <c r="U13" s="282" t="s">
        <v>82</v>
      </c>
      <c r="V13" s="282"/>
      <c r="W13" s="282"/>
      <c r="X13" s="285"/>
      <c r="Y13" s="285"/>
      <c r="Z13" s="285"/>
      <c r="AA13" s="285"/>
      <c r="AB13" s="74"/>
      <c r="AC13" s="153"/>
      <c r="AD13" s="76"/>
      <c r="AE13" s="76"/>
      <c r="AF13" s="76"/>
      <c r="AG13" s="138"/>
      <c r="AH13" s="76"/>
      <c r="AI13" s="76"/>
      <c r="AJ13" s="76"/>
      <c r="AK13" s="138"/>
      <c r="AL13" s="74"/>
      <c r="AM13" s="74"/>
      <c r="AN13" s="76"/>
      <c r="AO13" s="76"/>
      <c r="AP13" s="76"/>
      <c r="AQ13" s="74"/>
      <c r="AR13" s="112"/>
      <c r="AS13" s="113"/>
      <c r="AT13" s="74"/>
      <c r="AU13" s="76"/>
      <c r="AV13" s="76"/>
      <c r="AW13" s="76"/>
      <c r="AX13" s="76"/>
      <c r="AY13" s="76"/>
      <c r="AZ13" s="76"/>
    </row>
    <row r="14" spans="1:52" s="115" customFormat="1" ht="18" customHeight="1">
      <c r="A14" s="303">
        <v>9</v>
      </c>
      <c r="B14" s="303">
        <v>3327</v>
      </c>
      <c r="C14" s="257" t="s">
        <v>97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4"/>
      <c r="T14" s="283">
        <v>1577000038571</v>
      </c>
      <c r="U14" s="282" t="s">
        <v>82</v>
      </c>
      <c r="V14" s="282"/>
      <c r="W14" s="282"/>
      <c r="X14" s="285"/>
      <c r="Y14" s="285"/>
      <c r="Z14" s="285"/>
      <c r="AA14" s="285"/>
      <c r="AB14" s="74"/>
      <c r="AC14" s="153"/>
      <c r="AD14" s="76"/>
      <c r="AE14" s="76"/>
      <c r="AF14" s="76"/>
      <c r="AG14" s="138"/>
      <c r="AH14" s="76"/>
      <c r="AI14" s="76"/>
      <c r="AJ14" s="76"/>
      <c r="AK14" s="138"/>
      <c r="AL14" s="74"/>
      <c r="AM14" s="74"/>
      <c r="AN14" s="76"/>
      <c r="AO14" s="76"/>
      <c r="AP14" s="76"/>
      <c r="AQ14" s="74"/>
      <c r="AR14" s="112"/>
      <c r="AS14" s="113"/>
      <c r="AT14" s="74"/>
      <c r="AU14" s="76"/>
      <c r="AV14" s="76"/>
      <c r="AW14" s="76"/>
      <c r="AX14" s="76"/>
      <c r="AY14" s="76"/>
      <c r="AZ14" s="76"/>
    </row>
    <row r="15" spans="1:52" s="115" customFormat="1" ht="18" customHeight="1">
      <c r="A15" s="303">
        <v>10</v>
      </c>
      <c r="B15" s="303">
        <v>3329</v>
      </c>
      <c r="C15" s="257" t="s">
        <v>99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4"/>
      <c r="T15" s="283">
        <v>1577000038245</v>
      </c>
      <c r="U15" s="282" t="s">
        <v>82</v>
      </c>
      <c r="V15" s="282"/>
      <c r="W15" s="282"/>
      <c r="X15" s="285"/>
      <c r="Y15" s="285"/>
      <c r="Z15" s="285"/>
      <c r="AA15" s="285"/>
      <c r="AB15" s="74"/>
      <c r="AC15" s="153"/>
      <c r="AD15" s="76"/>
      <c r="AE15" s="76"/>
      <c r="AF15" s="76"/>
      <c r="AG15" s="138"/>
      <c r="AH15" s="76"/>
      <c r="AI15" s="76"/>
      <c r="AJ15" s="76"/>
      <c r="AK15" s="138"/>
      <c r="AL15" s="74"/>
      <c r="AM15" s="74"/>
      <c r="AN15" s="76"/>
      <c r="AO15" s="76"/>
      <c r="AP15" s="76"/>
      <c r="AQ15" s="74"/>
      <c r="AR15" s="112">
        <v>241821</v>
      </c>
      <c r="AS15" s="113"/>
      <c r="AT15" s="74"/>
      <c r="AU15" s="76"/>
      <c r="AV15" s="76"/>
      <c r="AW15" s="76"/>
      <c r="AX15" s="76"/>
      <c r="AY15" s="76"/>
      <c r="AZ15" s="76"/>
    </row>
    <row r="16" spans="1:52" s="115" customFormat="1" ht="18" customHeight="1">
      <c r="A16" s="303">
        <v>11</v>
      </c>
      <c r="B16" s="303">
        <v>3332</v>
      </c>
      <c r="C16" s="257" t="s">
        <v>102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4"/>
      <c r="T16" s="283">
        <v>1579901969968</v>
      </c>
      <c r="U16" s="282" t="s">
        <v>82</v>
      </c>
      <c r="V16" s="282"/>
      <c r="W16" s="282"/>
      <c r="X16" s="285"/>
      <c r="Y16" s="285"/>
      <c r="Z16" s="285"/>
      <c r="AA16" s="285"/>
      <c r="AB16" s="74"/>
      <c r="AC16" s="153"/>
      <c r="AD16" s="76"/>
      <c r="AE16" s="76"/>
      <c r="AF16" s="76"/>
      <c r="AG16" s="138"/>
      <c r="AH16" s="76"/>
      <c r="AI16" s="76"/>
      <c r="AJ16" s="76"/>
      <c r="AK16" s="138"/>
      <c r="AL16" s="74"/>
      <c r="AM16" s="74"/>
      <c r="AN16" s="76"/>
      <c r="AO16" s="76"/>
      <c r="AP16" s="76"/>
      <c r="AQ16" s="74"/>
      <c r="AR16" s="112">
        <v>241823</v>
      </c>
      <c r="AS16" s="113"/>
      <c r="AT16" s="74"/>
      <c r="AU16" s="76"/>
      <c r="AV16" s="76"/>
      <c r="AW16" s="76"/>
      <c r="AX16" s="76"/>
      <c r="AY16" s="76"/>
      <c r="AZ16" s="76"/>
    </row>
    <row r="17" spans="1:52" s="115" customFormat="1" ht="18" customHeight="1">
      <c r="A17" s="303">
        <v>12</v>
      </c>
      <c r="B17" s="303">
        <v>3397</v>
      </c>
      <c r="C17" s="257" t="s">
        <v>1204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4"/>
      <c r="T17" s="283">
        <v>1571001242321</v>
      </c>
      <c r="U17" s="282" t="s">
        <v>82</v>
      </c>
      <c r="V17" s="282"/>
      <c r="W17" s="282"/>
      <c r="X17" s="285"/>
      <c r="Y17" s="285"/>
      <c r="Z17" s="285"/>
      <c r="AA17" s="285"/>
      <c r="AB17" s="74"/>
      <c r="AC17" s="153"/>
      <c r="AD17" s="76"/>
      <c r="AE17" s="76"/>
      <c r="AF17" s="76"/>
      <c r="AG17" s="138"/>
      <c r="AH17" s="76"/>
      <c r="AI17" s="76"/>
      <c r="AJ17" s="76"/>
      <c r="AK17" s="138"/>
      <c r="AL17" s="74"/>
      <c r="AM17" s="74"/>
      <c r="AN17" s="76"/>
      <c r="AO17" s="76"/>
      <c r="AP17" s="76"/>
      <c r="AQ17" s="74"/>
      <c r="AR17" s="112"/>
      <c r="AS17" s="113"/>
      <c r="AT17" s="74"/>
      <c r="AU17" s="76"/>
      <c r="AV17" s="76"/>
      <c r="AW17" s="76"/>
      <c r="AX17" s="76"/>
      <c r="AY17" s="76"/>
      <c r="AZ17" s="76"/>
    </row>
    <row r="18" spans="1:52" s="115" customFormat="1" ht="18" customHeight="1">
      <c r="A18" s="303">
        <v>13</v>
      </c>
      <c r="B18" s="303">
        <v>3369</v>
      </c>
      <c r="C18" s="273" t="s">
        <v>103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311"/>
      <c r="T18" s="283">
        <v>1577000036161</v>
      </c>
      <c r="U18" s="282" t="s">
        <v>104</v>
      </c>
      <c r="V18" s="282"/>
      <c r="W18" s="282"/>
      <c r="X18" s="285"/>
      <c r="Y18" s="285"/>
      <c r="Z18" s="285"/>
      <c r="AA18" s="285"/>
      <c r="AB18" s="74"/>
      <c r="AC18" s="153"/>
      <c r="AD18" s="76"/>
      <c r="AE18" s="76"/>
      <c r="AF18" s="76"/>
      <c r="AG18" s="138"/>
      <c r="AH18" s="76"/>
      <c r="AI18" s="76"/>
      <c r="AJ18" s="76"/>
      <c r="AK18" s="138"/>
      <c r="AL18" s="74"/>
      <c r="AM18" s="74"/>
      <c r="AN18" s="76"/>
      <c r="AO18" s="76"/>
      <c r="AP18" s="76"/>
      <c r="AQ18" s="74"/>
      <c r="AR18" s="112"/>
      <c r="AS18" s="113"/>
      <c r="AT18" s="74"/>
      <c r="AU18" s="76"/>
      <c r="AV18" s="76"/>
      <c r="AW18" s="76"/>
      <c r="AX18" s="76"/>
      <c r="AY18" s="76"/>
      <c r="AZ18" s="76"/>
    </row>
    <row r="19" spans="1:52" s="115" customFormat="1" ht="18" customHeight="1">
      <c r="A19" s="303">
        <v>14</v>
      </c>
      <c r="B19" s="303">
        <v>3335</v>
      </c>
      <c r="C19" s="257" t="s">
        <v>106</v>
      </c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4"/>
      <c r="T19" s="424" t="s">
        <v>1205</v>
      </c>
      <c r="U19" s="282" t="s">
        <v>104</v>
      </c>
      <c r="V19" s="282"/>
      <c r="W19" s="282"/>
      <c r="X19" s="285"/>
      <c r="Y19" s="285"/>
      <c r="Z19" s="285"/>
      <c r="AA19" s="285"/>
      <c r="AB19" s="74"/>
      <c r="AC19" s="153"/>
      <c r="AD19" s="76"/>
      <c r="AE19" s="76"/>
      <c r="AF19" s="76"/>
      <c r="AG19" s="138"/>
      <c r="AH19" s="76"/>
      <c r="AI19" s="76"/>
      <c r="AJ19" s="76"/>
      <c r="AK19" s="138"/>
      <c r="AL19" s="74"/>
      <c r="AM19" s="74"/>
      <c r="AN19" s="76"/>
      <c r="AO19" s="76"/>
      <c r="AP19" s="76"/>
      <c r="AQ19" s="74"/>
      <c r="AR19" s="112">
        <v>241808</v>
      </c>
      <c r="AS19" s="113"/>
      <c r="AT19" s="74"/>
      <c r="AU19" s="76"/>
      <c r="AV19" s="76"/>
      <c r="AW19" s="76"/>
      <c r="AX19" s="76"/>
      <c r="AY19" s="76"/>
      <c r="AZ19" s="76"/>
    </row>
    <row r="20" spans="1:52" s="306" customFormat="1" ht="18" customHeight="1">
      <c r="A20" s="303">
        <v>15</v>
      </c>
      <c r="B20" s="303">
        <v>3338</v>
      </c>
      <c r="C20" s="257" t="s">
        <v>109</v>
      </c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11"/>
      <c r="T20" s="283">
        <v>1579902010249</v>
      </c>
      <c r="U20" s="282" t="s">
        <v>104</v>
      </c>
      <c r="V20" s="282"/>
      <c r="W20" s="282"/>
      <c r="X20" s="285"/>
      <c r="Y20" s="285"/>
      <c r="Z20" s="285"/>
      <c r="AA20" s="285"/>
      <c r="AB20" s="310"/>
      <c r="AC20" s="316"/>
      <c r="AD20" s="307"/>
      <c r="AE20" s="307"/>
      <c r="AF20" s="307"/>
      <c r="AG20" s="317"/>
      <c r="AH20" s="307"/>
      <c r="AI20" s="307"/>
      <c r="AJ20" s="307"/>
      <c r="AK20" s="317"/>
      <c r="AL20" s="310"/>
      <c r="AM20" s="310"/>
      <c r="AN20" s="307"/>
      <c r="AO20" s="307"/>
      <c r="AP20" s="307"/>
      <c r="AQ20" s="310"/>
      <c r="AR20" s="318"/>
      <c r="AS20" s="319"/>
      <c r="AT20" s="310"/>
      <c r="AU20" s="307"/>
      <c r="AV20" s="307"/>
      <c r="AW20" s="307"/>
      <c r="AX20" s="307"/>
      <c r="AY20" s="307"/>
      <c r="AZ20" s="307"/>
    </row>
    <row r="21" spans="1:52" s="306" customFormat="1" ht="18" customHeight="1">
      <c r="A21" s="303">
        <v>16</v>
      </c>
      <c r="B21" s="303">
        <v>3339</v>
      </c>
      <c r="C21" s="275" t="s">
        <v>110</v>
      </c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11"/>
      <c r="T21" s="283">
        <v>1577022237265</v>
      </c>
      <c r="U21" s="282" t="s">
        <v>104</v>
      </c>
      <c r="V21" s="282"/>
      <c r="W21" s="282"/>
      <c r="X21" s="285"/>
      <c r="Y21" s="285"/>
      <c r="Z21" s="285"/>
      <c r="AA21" s="285"/>
      <c r="AB21" s="310"/>
      <c r="AC21" s="316"/>
      <c r="AD21" s="307"/>
      <c r="AE21" s="307"/>
      <c r="AF21" s="307"/>
      <c r="AG21" s="317"/>
      <c r="AH21" s="307"/>
      <c r="AI21" s="307"/>
      <c r="AJ21" s="307"/>
      <c r="AK21" s="317"/>
      <c r="AL21" s="310"/>
      <c r="AM21" s="310"/>
      <c r="AN21" s="307"/>
      <c r="AO21" s="307"/>
      <c r="AP21" s="307"/>
      <c r="AQ21" s="310"/>
      <c r="AR21" s="318"/>
      <c r="AS21" s="319"/>
      <c r="AT21" s="310"/>
      <c r="AU21" s="307"/>
      <c r="AV21" s="307"/>
      <c r="AW21" s="307"/>
      <c r="AX21" s="307"/>
      <c r="AY21" s="307"/>
      <c r="AZ21" s="307"/>
    </row>
    <row r="22" spans="1:52" s="306" customFormat="1" ht="18" customHeight="1">
      <c r="A22" s="303">
        <v>17</v>
      </c>
      <c r="B22" s="303">
        <v>3341</v>
      </c>
      <c r="C22" s="275" t="s">
        <v>112</v>
      </c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11"/>
      <c r="T22" s="283">
        <v>1577000037095</v>
      </c>
      <c r="U22" s="282" t="s">
        <v>104</v>
      </c>
      <c r="V22" s="282"/>
      <c r="W22" s="282"/>
      <c r="X22" s="285"/>
      <c r="Y22" s="285"/>
      <c r="Z22" s="285"/>
      <c r="AA22" s="285"/>
      <c r="AB22" s="310"/>
      <c r="AC22" s="316"/>
      <c r="AD22" s="307"/>
      <c r="AE22" s="307"/>
      <c r="AF22" s="307"/>
      <c r="AG22" s="317"/>
      <c r="AH22" s="307"/>
      <c r="AI22" s="307"/>
      <c r="AJ22" s="307"/>
      <c r="AK22" s="317"/>
      <c r="AL22" s="310"/>
      <c r="AM22" s="310"/>
      <c r="AN22" s="307"/>
      <c r="AO22" s="307"/>
      <c r="AP22" s="307"/>
      <c r="AQ22" s="310"/>
      <c r="AR22" s="318"/>
      <c r="AS22" s="319"/>
      <c r="AT22" s="310"/>
      <c r="AU22" s="307"/>
      <c r="AV22" s="307"/>
      <c r="AW22" s="307"/>
      <c r="AX22" s="307"/>
      <c r="AY22" s="307"/>
      <c r="AZ22" s="307"/>
    </row>
    <row r="23" spans="1:52" s="115" customFormat="1" ht="18" customHeight="1">
      <c r="A23" s="303">
        <v>18</v>
      </c>
      <c r="B23" s="303">
        <v>3345</v>
      </c>
      <c r="C23" s="275" t="s">
        <v>116</v>
      </c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78"/>
      <c r="T23" s="322">
        <v>1577000033499</v>
      </c>
      <c r="U23" s="313" t="s">
        <v>104</v>
      </c>
      <c r="V23" s="282"/>
      <c r="W23" s="282"/>
      <c r="X23" s="285"/>
      <c r="Y23" s="285"/>
      <c r="Z23" s="285"/>
      <c r="AA23" s="285"/>
      <c r="AB23" s="74"/>
      <c r="AC23" s="153"/>
      <c r="AD23" s="76"/>
      <c r="AE23" s="76"/>
      <c r="AF23" s="76"/>
      <c r="AG23" s="138"/>
      <c r="AH23" s="76"/>
      <c r="AI23" s="76"/>
      <c r="AJ23" s="76"/>
      <c r="AK23" s="138"/>
      <c r="AL23" s="74"/>
      <c r="AM23" s="74"/>
      <c r="AN23" s="76"/>
      <c r="AO23" s="76"/>
      <c r="AP23" s="76"/>
      <c r="AQ23" s="74"/>
      <c r="AR23" s="112"/>
      <c r="AS23" s="113"/>
      <c r="AT23" s="74"/>
      <c r="AU23" s="76"/>
      <c r="AV23" s="76"/>
      <c r="AW23" s="76"/>
      <c r="AX23" s="76"/>
      <c r="AY23" s="76"/>
      <c r="AZ23" s="76"/>
    </row>
    <row r="24" spans="1:52" s="115" customFormat="1" ht="18" customHeight="1">
      <c r="A24" s="303">
        <v>19</v>
      </c>
      <c r="B24" s="303">
        <v>3346</v>
      </c>
      <c r="C24" s="257" t="s">
        <v>117</v>
      </c>
      <c r="D24" s="308"/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78"/>
      <c r="T24" s="322">
        <v>1577000036552</v>
      </c>
      <c r="U24" s="313" t="s">
        <v>104</v>
      </c>
      <c r="V24" s="282"/>
      <c r="W24" s="282"/>
      <c r="X24" s="285"/>
      <c r="Y24" s="285"/>
      <c r="Z24" s="285"/>
      <c r="AA24" s="285"/>
      <c r="AB24" s="74"/>
      <c r="AC24" s="153"/>
      <c r="AD24" s="76"/>
      <c r="AE24" s="76"/>
      <c r="AF24" s="76"/>
      <c r="AG24" s="138"/>
      <c r="AH24" s="76"/>
      <c r="AI24" s="76"/>
      <c r="AJ24" s="76"/>
      <c r="AK24" s="138"/>
      <c r="AL24" s="74"/>
      <c r="AM24" s="74"/>
      <c r="AN24" s="76"/>
      <c r="AO24" s="76"/>
      <c r="AP24" s="76"/>
      <c r="AQ24" s="74"/>
      <c r="AR24" s="112"/>
      <c r="AS24" s="113"/>
      <c r="AT24" s="74"/>
      <c r="AU24" s="76"/>
      <c r="AV24" s="76"/>
      <c r="AW24" s="76"/>
      <c r="AX24" s="76"/>
      <c r="AY24" s="76"/>
      <c r="AZ24" s="76"/>
    </row>
    <row r="25" spans="1:52" s="115" customFormat="1" ht="18" customHeight="1">
      <c r="A25" s="303">
        <v>20</v>
      </c>
      <c r="B25" s="303">
        <v>3423</v>
      </c>
      <c r="C25" s="454" t="s">
        <v>1268</v>
      </c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78"/>
      <c r="T25" s="321">
        <v>1577000040096</v>
      </c>
      <c r="U25" s="282" t="s">
        <v>104</v>
      </c>
      <c r="V25" s="33">
        <v>242291</v>
      </c>
      <c r="W25" s="282"/>
      <c r="X25" s="285"/>
      <c r="Y25" s="285"/>
      <c r="Z25" s="285"/>
      <c r="AA25" s="285"/>
      <c r="AB25" s="74"/>
      <c r="AC25" s="153"/>
      <c r="AD25" s="76"/>
      <c r="AE25" s="76"/>
      <c r="AF25" s="76"/>
      <c r="AG25" s="138"/>
      <c r="AH25" s="76"/>
      <c r="AI25" s="76"/>
      <c r="AJ25" s="76"/>
      <c r="AK25" s="138"/>
      <c r="AL25" s="74"/>
      <c r="AM25" s="74"/>
      <c r="AN25" s="76"/>
      <c r="AO25" s="76"/>
      <c r="AP25" s="76"/>
      <c r="AQ25" s="74"/>
      <c r="AR25" s="112"/>
      <c r="AS25" s="113"/>
      <c r="AT25" s="74"/>
      <c r="AU25" s="76"/>
      <c r="AV25" s="76"/>
      <c r="AW25" s="76"/>
      <c r="AX25" s="76"/>
      <c r="AY25" s="76"/>
      <c r="AZ25" s="76"/>
    </row>
    <row r="26" spans="1:52" s="115" customFormat="1" ht="18" customHeight="1">
      <c r="A26" s="303"/>
      <c r="B26" s="303"/>
      <c r="C26" s="273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4"/>
      <c r="T26" s="323"/>
      <c r="U26" s="313"/>
      <c r="V26" s="282"/>
      <c r="W26" s="282"/>
      <c r="X26" s="285"/>
      <c r="Y26" s="285"/>
      <c r="Z26" s="285"/>
      <c r="AA26" s="285"/>
      <c r="AB26" s="74"/>
      <c r="AC26" s="153"/>
      <c r="AD26" s="76"/>
      <c r="AE26" s="76"/>
      <c r="AF26" s="76"/>
      <c r="AG26" s="138"/>
      <c r="AH26" s="76"/>
      <c r="AI26" s="76"/>
      <c r="AJ26" s="76"/>
      <c r="AK26" s="138"/>
      <c r="AL26" s="74"/>
      <c r="AM26" s="74"/>
      <c r="AN26" s="76"/>
      <c r="AO26" s="76"/>
      <c r="AP26" s="76"/>
      <c r="AQ26" s="74"/>
      <c r="AR26" s="112"/>
      <c r="AS26" s="113"/>
      <c r="AT26" s="74"/>
      <c r="AU26" s="76"/>
      <c r="AV26" s="76"/>
      <c r="AW26" s="76"/>
      <c r="AX26" s="76"/>
      <c r="AY26" s="76"/>
      <c r="AZ26" s="76"/>
    </row>
    <row r="27" spans="1:52" s="115" customFormat="1" ht="18" customHeight="1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323"/>
      <c r="V27" s="282"/>
      <c r="W27" s="282"/>
      <c r="X27" s="285"/>
      <c r="Y27" s="285"/>
      <c r="Z27" s="285"/>
      <c r="AA27" s="285"/>
      <c r="AB27" s="74"/>
      <c r="AC27" s="153"/>
      <c r="AD27" s="76"/>
      <c r="AE27" s="76"/>
      <c r="AF27" s="76"/>
      <c r="AG27" s="138"/>
      <c r="AH27" s="76"/>
      <c r="AI27" s="76"/>
      <c r="AJ27" s="76"/>
      <c r="AK27" s="138"/>
      <c r="AL27" s="74"/>
      <c r="AM27" s="74"/>
      <c r="AN27" s="76"/>
      <c r="AO27" s="76"/>
      <c r="AP27" s="76"/>
      <c r="AQ27" s="74"/>
      <c r="AR27" s="112"/>
      <c r="AS27" s="113"/>
      <c r="AT27" s="74"/>
      <c r="AU27" s="76"/>
      <c r="AV27" s="76"/>
      <c r="AW27" s="76"/>
      <c r="AX27" s="76"/>
      <c r="AY27" s="76"/>
      <c r="AZ27" s="76"/>
    </row>
    <row r="28" spans="1:52" ht="18" customHeight="1">
      <c r="P28" s="18" t="s">
        <v>118</v>
      </c>
      <c r="Q28" s="27" t="s">
        <v>4</v>
      </c>
      <c r="R28" s="28" t="s">
        <v>5</v>
      </c>
      <c r="S28" s="29" t="s">
        <v>6</v>
      </c>
      <c r="X28" s="594"/>
      <c r="Y28" s="594"/>
      <c r="Z28" s="30"/>
    </row>
    <row r="29" spans="1:52" ht="18" customHeight="1">
      <c r="P29" s="19"/>
      <c r="Q29" s="30">
        <f>COUNTIF(U6:U27,"ช")</f>
        <v>12</v>
      </c>
      <c r="R29" s="30">
        <f>COUNTIF(U6:U27,"ญ")</f>
        <v>8</v>
      </c>
      <c r="S29" s="30">
        <f>SUM(Q29:R29)</f>
        <v>20</v>
      </c>
      <c r="X29" s="594"/>
      <c r="Y29" s="594"/>
      <c r="Z29" s="30"/>
    </row>
    <row r="30" spans="1:52" ht="18" customHeight="1">
      <c r="P30" s="278"/>
      <c r="Q30" s="31"/>
      <c r="R30" s="31"/>
      <c r="S30" s="31"/>
      <c r="X30" s="12"/>
      <c r="Y30" s="12"/>
      <c r="Z30" s="30"/>
    </row>
    <row r="31" spans="1:52" ht="18" customHeight="1"/>
    <row r="32" spans="1:5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</sheetData>
  <mergeCells count="12">
    <mergeCell ref="AH5:AJ5"/>
    <mergeCell ref="X28:Y28"/>
    <mergeCell ref="X29:Y29"/>
    <mergeCell ref="A3:A5"/>
    <mergeCell ref="B3:B5"/>
    <mergeCell ref="C3:C5"/>
    <mergeCell ref="S3:S4"/>
    <mergeCell ref="A1:S1"/>
    <mergeCell ref="A2:S2"/>
    <mergeCell ref="D3:R3"/>
    <mergeCell ref="X4:Z4"/>
    <mergeCell ref="AD5:AF5"/>
  </mergeCells>
  <pageMargins left="0.78740157480314998" right="0.196850393700787" top="0.39370078740157499" bottom="0.15748031496063" header="0.31496062992126" footer="0.31496062992126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AZ48"/>
  <sheetViews>
    <sheetView topLeftCell="A16" zoomScale="87" zoomScaleNormal="87" workbookViewId="0">
      <selection activeCell="T21" sqref="T21"/>
    </sheetView>
  </sheetViews>
  <sheetFormatPr defaultColWidth="9" defaultRowHeight="23.25"/>
  <cols>
    <col min="1" max="1" width="3.125" style="16" customWidth="1"/>
    <col min="2" max="2" width="6.375" style="16" customWidth="1"/>
    <col min="3" max="3" width="21.75" style="16" customWidth="1"/>
    <col min="4" max="4" width="2.625" style="16" customWidth="1"/>
    <col min="5" max="17" width="3.25" style="16" customWidth="1"/>
    <col min="18" max="18" width="3.125" style="16" customWidth="1"/>
    <col min="19" max="19" width="7.5" style="16" customWidth="1"/>
    <col min="20" max="20" width="20.75" style="16" customWidth="1"/>
    <col min="21" max="21" width="9.5" style="16" customWidth="1"/>
    <col min="22" max="22" width="13" style="16" customWidth="1"/>
    <col min="23" max="23" width="9.5" style="16" customWidth="1"/>
    <col min="24" max="24" width="7.875" style="16" customWidth="1"/>
    <col min="25" max="25" width="11" style="16" customWidth="1"/>
    <col min="26" max="26" width="13.75" style="16" customWidth="1"/>
    <col min="27" max="27" width="26" style="16" customWidth="1"/>
    <col min="28" max="28" width="6.75" style="16" customWidth="1"/>
    <col min="29" max="29" width="11.625" style="16" customWidth="1"/>
    <col min="30" max="30" width="5.25" style="16" customWidth="1"/>
    <col min="31" max="32" width="9" style="16" customWidth="1"/>
    <col min="33" max="33" width="15.125" style="16" customWidth="1"/>
    <col min="34" max="35" width="6.75" style="16" customWidth="1"/>
    <col min="36" max="36" width="10.25" style="16" customWidth="1"/>
    <col min="37" max="37" width="11.875" style="16" customWidth="1"/>
    <col min="38" max="38" width="4.25" style="16" customWidth="1"/>
    <col min="39" max="39" width="3.5" style="16" customWidth="1"/>
    <col min="40" max="40" width="6.25" style="16" customWidth="1"/>
    <col min="41" max="41" width="7.5" style="16" customWidth="1"/>
    <col min="42" max="42" width="7" style="16" customWidth="1"/>
    <col min="43" max="43" width="6.5" style="16" customWidth="1"/>
    <col min="44" max="44" width="9" style="16"/>
    <col min="45" max="45" width="13" style="16" customWidth="1"/>
    <col min="46" max="46" width="14.75" style="16" customWidth="1"/>
    <col min="47" max="16384" width="9" style="16"/>
  </cols>
  <sheetData>
    <row r="1" spans="1:52">
      <c r="A1" s="587" t="s">
        <v>1215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150"/>
      <c r="U1" s="150"/>
      <c r="V1" s="150"/>
      <c r="W1" s="150"/>
    </row>
    <row r="2" spans="1:52">
      <c r="A2" s="588" t="s">
        <v>60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150"/>
      <c r="U2" s="150"/>
      <c r="V2" s="150"/>
      <c r="W2" s="150"/>
    </row>
    <row r="3" spans="1:52">
      <c r="A3" s="589" t="s">
        <v>61</v>
      </c>
      <c r="B3" s="590" t="s">
        <v>62</v>
      </c>
      <c r="C3" s="589" t="s">
        <v>63</v>
      </c>
      <c r="D3" s="591" t="s">
        <v>64</v>
      </c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3"/>
      <c r="S3" s="594" t="s">
        <v>65</v>
      </c>
      <c r="X3" s="147"/>
      <c r="Y3" s="147"/>
      <c r="Z3" s="147"/>
    </row>
    <row r="4" spans="1:52" ht="57" customHeight="1">
      <c r="A4" s="589"/>
      <c r="B4" s="590"/>
      <c r="C4" s="589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594"/>
      <c r="T4" s="20"/>
      <c r="U4" s="45"/>
      <c r="V4" s="45"/>
      <c r="W4" s="45"/>
      <c r="X4" s="595" t="s">
        <v>66</v>
      </c>
      <c r="Y4" s="595"/>
      <c r="Z4" s="595"/>
      <c r="AR4" s="94" t="s">
        <v>67</v>
      </c>
      <c r="AS4" s="47" t="s">
        <v>68</v>
      </c>
      <c r="AT4" s="95" t="s">
        <v>69</v>
      </c>
    </row>
    <row r="5" spans="1:52">
      <c r="A5" s="589"/>
      <c r="B5" s="590"/>
      <c r="C5" s="589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51" t="s">
        <v>70</v>
      </c>
      <c r="U5" s="151" t="s">
        <v>71</v>
      </c>
      <c r="V5" s="85" t="s">
        <v>72</v>
      </c>
      <c r="W5" s="232" t="s">
        <v>73</v>
      </c>
      <c r="X5" s="12"/>
      <c r="Y5" s="12"/>
      <c r="Z5" s="36"/>
      <c r="AA5" s="314" t="s">
        <v>74</v>
      </c>
      <c r="AB5" s="315"/>
      <c r="AC5" s="88" t="s">
        <v>75</v>
      </c>
      <c r="AD5" s="596" t="s">
        <v>76</v>
      </c>
      <c r="AE5" s="596"/>
      <c r="AF5" s="596"/>
      <c r="AG5" s="88" t="s">
        <v>77</v>
      </c>
      <c r="AH5" s="596" t="s">
        <v>78</v>
      </c>
      <c r="AI5" s="596"/>
      <c r="AJ5" s="596"/>
      <c r="AK5" s="92" t="s">
        <v>79</v>
      </c>
      <c r="AL5" s="92" t="s">
        <v>80</v>
      </c>
      <c r="AM5" s="92"/>
      <c r="AN5" s="92"/>
      <c r="AO5" s="92"/>
      <c r="AP5" s="92"/>
      <c r="AQ5" s="92"/>
      <c r="AR5" s="96"/>
      <c r="AS5" s="97">
        <f ca="1">TODAY()</f>
        <v>45817</v>
      </c>
      <c r="AT5" s="98"/>
    </row>
    <row r="6" spans="1:52" s="115" customFormat="1" ht="18" customHeight="1">
      <c r="A6" s="303">
        <v>1</v>
      </c>
      <c r="B6" s="303">
        <v>3250</v>
      </c>
      <c r="C6" s="273" t="s">
        <v>119</v>
      </c>
      <c r="D6" s="393"/>
      <c r="E6" s="393"/>
      <c r="F6" s="393"/>
      <c r="G6" s="393"/>
      <c r="H6" s="393"/>
      <c r="I6" s="393"/>
      <c r="J6" s="393"/>
      <c r="K6" s="393"/>
      <c r="L6" s="393"/>
      <c r="M6" s="76"/>
      <c r="N6" s="76"/>
      <c r="O6" s="76"/>
      <c r="P6" s="76"/>
      <c r="Q6" s="76"/>
      <c r="R6" s="76"/>
      <c r="S6" s="74"/>
      <c r="T6" s="283">
        <v>1577000033731</v>
      </c>
      <c r="U6" s="282" t="s">
        <v>82</v>
      </c>
      <c r="V6" s="459"/>
      <c r="W6" s="282"/>
      <c r="X6" s="285"/>
      <c r="Y6" s="285"/>
      <c r="Z6" s="285"/>
      <c r="AA6" s="285"/>
      <c r="AB6" s="74"/>
      <c r="AC6" s="153"/>
      <c r="AD6" s="76"/>
      <c r="AE6" s="76"/>
      <c r="AF6" s="76"/>
      <c r="AG6" s="138"/>
      <c r="AH6" s="76"/>
      <c r="AI6" s="76"/>
      <c r="AJ6" s="76"/>
      <c r="AK6" s="138"/>
      <c r="AL6" s="74"/>
      <c r="AM6" s="74"/>
      <c r="AN6" s="76"/>
      <c r="AO6" s="76"/>
      <c r="AP6" s="76"/>
      <c r="AQ6" s="74"/>
      <c r="AR6" s="112">
        <v>241689</v>
      </c>
      <c r="AS6" s="113"/>
      <c r="AT6" s="74"/>
      <c r="AU6" s="76"/>
      <c r="AV6" s="76"/>
      <c r="AW6" s="76"/>
      <c r="AX6" s="76"/>
      <c r="AY6" s="76"/>
      <c r="AZ6" s="76"/>
    </row>
    <row r="7" spans="1:52" s="306" customFormat="1" ht="18" customHeight="1">
      <c r="A7" s="303">
        <v>2</v>
      </c>
      <c r="B7" s="303">
        <v>3251</v>
      </c>
      <c r="C7" s="273" t="s">
        <v>120</v>
      </c>
      <c r="D7" s="393"/>
      <c r="E7" s="393"/>
      <c r="F7" s="393"/>
      <c r="G7" s="393"/>
      <c r="H7" s="393"/>
      <c r="I7" s="393"/>
      <c r="J7" s="393"/>
      <c r="K7" s="393"/>
      <c r="L7" s="393"/>
      <c r="M7" s="307"/>
      <c r="N7" s="307"/>
      <c r="O7" s="307"/>
      <c r="P7" s="307"/>
      <c r="Q7" s="307"/>
      <c r="R7" s="307"/>
      <c r="S7" s="310"/>
      <c r="T7" s="283">
        <v>1577000034215</v>
      </c>
      <c r="U7" s="282" t="s">
        <v>82</v>
      </c>
      <c r="V7" s="459"/>
      <c r="W7" s="282"/>
      <c r="X7" s="285"/>
      <c r="Y7" s="285"/>
      <c r="Z7" s="285"/>
      <c r="AA7" s="285"/>
      <c r="AB7" s="310"/>
      <c r="AC7" s="316"/>
      <c r="AD7" s="307"/>
      <c r="AE7" s="307"/>
      <c r="AF7" s="307"/>
      <c r="AG7" s="317"/>
      <c r="AH7" s="307"/>
      <c r="AI7" s="307"/>
      <c r="AJ7" s="307"/>
      <c r="AK7" s="317"/>
      <c r="AL7" s="310"/>
      <c r="AM7" s="310"/>
      <c r="AN7" s="307"/>
      <c r="AO7" s="307"/>
      <c r="AP7" s="307"/>
      <c r="AQ7" s="310"/>
      <c r="AR7" s="318">
        <v>241734</v>
      </c>
      <c r="AS7" s="319"/>
      <c r="AT7" s="310"/>
      <c r="AU7" s="307"/>
      <c r="AV7" s="307"/>
      <c r="AW7" s="307"/>
      <c r="AX7" s="307"/>
      <c r="AY7" s="307"/>
      <c r="AZ7" s="307"/>
    </row>
    <row r="8" spans="1:52" s="115" customFormat="1" ht="18" customHeight="1">
      <c r="A8" s="303">
        <v>3</v>
      </c>
      <c r="B8" s="303">
        <v>3252</v>
      </c>
      <c r="C8" s="273" t="s">
        <v>121</v>
      </c>
      <c r="D8" s="393"/>
      <c r="E8" s="393"/>
      <c r="F8" s="393"/>
      <c r="G8" s="393"/>
      <c r="H8" s="393"/>
      <c r="I8" s="393"/>
      <c r="J8" s="393"/>
      <c r="K8" s="393"/>
      <c r="L8" s="393"/>
      <c r="M8" s="76"/>
      <c r="N8" s="76"/>
      <c r="O8" s="76"/>
      <c r="P8" s="76"/>
      <c r="Q8" s="76"/>
      <c r="R8" s="76"/>
      <c r="S8" s="74"/>
      <c r="T8" s="283">
        <v>1577000035351</v>
      </c>
      <c r="U8" s="282" t="s">
        <v>82</v>
      </c>
      <c r="V8" s="459"/>
      <c r="W8" s="282"/>
      <c r="X8" s="285"/>
      <c r="Y8" s="285"/>
      <c r="Z8" s="285"/>
      <c r="AA8" s="285"/>
      <c r="AB8" s="74"/>
      <c r="AC8" s="153"/>
      <c r="AD8" s="76"/>
      <c r="AE8" s="76"/>
      <c r="AF8" s="76"/>
      <c r="AG8" s="138"/>
      <c r="AH8" s="76"/>
      <c r="AI8" s="76"/>
      <c r="AJ8" s="76"/>
      <c r="AK8" s="138"/>
      <c r="AL8" s="74"/>
      <c r="AM8" s="74"/>
      <c r="AN8" s="76"/>
      <c r="AO8" s="76"/>
      <c r="AP8" s="76"/>
      <c r="AQ8" s="74"/>
      <c r="AR8" s="112">
        <v>241821</v>
      </c>
      <c r="AS8" s="113"/>
      <c r="AT8" s="74"/>
      <c r="AU8" s="76"/>
      <c r="AV8" s="76"/>
      <c r="AW8" s="76"/>
      <c r="AX8" s="76"/>
      <c r="AY8" s="76"/>
      <c r="AZ8" s="76"/>
    </row>
    <row r="9" spans="1:52" s="115" customFormat="1" ht="18" customHeight="1">
      <c r="A9" s="303">
        <v>4</v>
      </c>
      <c r="B9" s="303">
        <v>3257</v>
      </c>
      <c r="C9" s="273" t="s">
        <v>122</v>
      </c>
      <c r="D9" s="393"/>
      <c r="E9" s="393"/>
      <c r="F9" s="393"/>
      <c r="G9" s="393"/>
      <c r="H9" s="393"/>
      <c r="I9" s="393"/>
      <c r="J9" s="393"/>
      <c r="K9" s="393"/>
      <c r="L9" s="393"/>
      <c r="M9" s="76"/>
      <c r="N9" s="76"/>
      <c r="O9" s="76"/>
      <c r="P9" s="76"/>
      <c r="Q9" s="76"/>
      <c r="R9" s="76"/>
      <c r="S9" s="74"/>
      <c r="T9" s="283">
        <v>1577000033570</v>
      </c>
      <c r="U9" s="282" t="s">
        <v>82</v>
      </c>
      <c r="V9" s="459"/>
      <c r="W9" s="282"/>
      <c r="X9" s="285"/>
      <c r="Y9" s="285"/>
      <c r="Z9" s="285"/>
      <c r="AA9" s="285"/>
      <c r="AB9" s="74"/>
      <c r="AC9" s="153"/>
      <c r="AD9" s="76"/>
      <c r="AE9" s="76"/>
      <c r="AF9" s="76"/>
      <c r="AG9" s="138"/>
      <c r="AH9" s="76"/>
      <c r="AI9" s="76"/>
      <c r="AJ9" s="76"/>
      <c r="AK9" s="138"/>
      <c r="AL9" s="74"/>
      <c r="AM9" s="74"/>
      <c r="AN9" s="76"/>
      <c r="AO9" s="76"/>
      <c r="AP9" s="76"/>
      <c r="AQ9" s="74"/>
      <c r="AR9" s="112">
        <v>241682</v>
      </c>
      <c r="AS9" s="113"/>
      <c r="AT9" s="74"/>
      <c r="AU9" s="76"/>
      <c r="AV9" s="76"/>
      <c r="AW9" s="76"/>
      <c r="AX9" s="76"/>
      <c r="AY9" s="76"/>
      <c r="AZ9" s="76"/>
    </row>
    <row r="10" spans="1:52" s="115" customFormat="1" ht="18" customHeight="1">
      <c r="A10" s="303">
        <v>5</v>
      </c>
      <c r="B10" s="303">
        <v>3259</v>
      </c>
      <c r="C10" s="273" t="s">
        <v>123</v>
      </c>
      <c r="D10" s="393"/>
      <c r="E10" s="393"/>
      <c r="F10" s="393"/>
      <c r="G10" s="393"/>
      <c r="H10" s="393"/>
      <c r="I10" s="393"/>
      <c r="J10" s="393"/>
      <c r="K10" s="393"/>
      <c r="L10" s="393"/>
      <c r="M10" s="76"/>
      <c r="N10" s="76"/>
      <c r="O10" s="76"/>
      <c r="P10" s="76"/>
      <c r="Q10" s="76"/>
      <c r="R10" s="76"/>
      <c r="S10" s="74"/>
      <c r="T10" s="283">
        <v>1577000032514</v>
      </c>
      <c r="U10" s="282" t="s">
        <v>82</v>
      </c>
      <c r="V10" s="459"/>
      <c r="W10" s="282"/>
      <c r="X10" s="285"/>
      <c r="Y10" s="285"/>
      <c r="Z10" s="285"/>
      <c r="AA10" s="285"/>
      <c r="AB10" s="74"/>
      <c r="AC10" s="153"/>
      <c r="AD10" s="76"/>
      <c r="AE10" s="76"/>
      <c r="AF10" s="76"/>
      <c r="AG10" s="138"/>
      <c r="AH10" s="76"/>
      <c r="AI10" s="76"/>
      <c r="AJ10" s="76"/>
      <c r="AK10" s="138"/>
      <c r="AL10" s="74"/>
      <c r="AM10" s="74"/>
      <c r="AN10" s="76"/>
      <c r="AO10" s="76"/>
      <c r="AP10" s="76"/>
      <c r="AQ10" s="74"/>
      <c r="AR10" s="112">
        <v>241548</v>
      </c>
      <c r="AS10" s="113"/>
      <c r="AT10" s="74"/>
      <c r="AU10" s="76"/>
      <c r="AV10" s="76"/>
      <c r="AW10" s="76"/>
      <c r="AX10" s="76"/>
      <c r="AY10" s="76"/>
      <c r="AZ10" s="76"/>
    </row>
    <row r="11" spans="1:52" s="115" customFormat="1" ht="18" customHeight="1">
      <c r="A11" s="303">
        <v>6</v>
      </c>
      <c r="B11" s="303">
        <v>3260</v>
      </c>
      <c r="C11" s="273" t="s">
        <v>124</v>
      </c>
      <c r="D11" s="393"/>
      <c r="E11" s="393"/>
      <c r="F11" s="393"/>
      <c r="G11" s="393"/>
      <c r="H11" s="393"/>
      <c r="I11" s="393"/>
      <c r="J11" s="393"/>
      <c r="K11" s="393"/>
      <c r="L11" s="393"/>
      <c r="M11" s="76"/>
      <c r="N11" s="76"/>
      <c r="O11" s="76"/>
      <c r="P11" s="76"/>
      <c r="Q11" s="76"/>
      <c r="R11" s="76"/>
      <c r="S11" s="74"/>
      <c r="T11" s="283">
        <v>1577000033448</v>
      </c>
      <c r="U11" s="282" t="s">
        <v>82</v>
      </c>
      <c r="V11" s="459"/>
      <c r="W11" s="282"/>
      <c r="X11" s="285"/>
      <c r="Y11" s="285"/>
      <c r="Z11" s="285"/>
      <c r="AA11" s="285"/>
      <c r="AB11" s="74"/>
      <c r="AC11" s="153"/>
      <c r="AD11" s="76"/>
      <c r="AE11" s="76"/>
      <c r="AF11" s="76"/>
      <c r="AG11" s="138"/>
      <c r="AH11" s="76"/>
      <c r="AI11" s="76"/>
      <c r="AJ11" s="76"/>
      <c r="AK11" s="138"/>
      <c r="AL11" s="74"/>
      <c r="AM11" s="74"/>
      <c r="AN11" s="76"/>
      <c r="AO11" s="76"/>
      <c r="AP11" s="76"/>
      <c r="AQ11" s="74"/>
      <c r="AR11" s="112">
        <v>241671</v>
      </c>
      <c r="AS11" s="113"/>
      <c r="AT11" s="74"/>
      <c r="AU11" s="76"/>
      <c r="AV11" s="76"/>
      <c r="AW11" s="76"/>
      <c r="AX11" s="76"/>
      <c r="AY11" s="76"/>
      <c r="AZ11" s="76"/>
    </row>
    <row r="12" spans="1:52" s="115" customFormat="1" ht="18" customHeight="1">
      <c r="A12" s="303">
        <v>7</v>
      </c>
      <c r="B12" s="303">
        <v>3261</v>
      </c>
      <c r="C12" s="273" t="s">
        <v>125</v>
      </c>
      <c r="D12" s="393"/>
      <c r="E12" s="393"/>
      <c r="F12" s="393"/>
      <c r="G12" s="393"/>
      <c r="H12" s="393"/>
      <c r="I12" s="393"/>
      <c r="J12" s="393"/>
      <c r="K12" s="393"/>
      <c r="L12" s="393"/>
      <c r="M12" s="76"/>
      <c r="N12" s="76"/>
      <c r="O12" s="76"/>
      <c r="P12" s="76"/>
      <c r="Q12" s="76"/>
      <c r="R12" s="76"/>
      <c r="S12" s="74"/>
      <c r="T12" s="283">
        <v>1577000033871</v>
      </c>
      <c r="U12" s="282" t="s">
        <v>82</v>
      </c>
      <c r="V12" s="459"/>
      <c r="W12" s="282"/>
      <c r="X12" s="285"/>
      <c r="Y12" s="285"/>
      <c r="Z12" s="285"/>
      <c r="AA12" s="285"/>
      <c r="AB12" s="74"/>
      <c r="AC12" s="153"/>
      <c r="AD12" s="76"/>
      <c r="AE12" s="76"/>
      <c r="AF12" s="76"/>
      <c r="AG12" s="138"/>
      <c r="AH12" s="76"/>
      <c r="AI12" s="76"/>
      <c r="AJ12" s="76"/>
      <c r="AK12" s="138"/>
      <c r="AL12" s="74"/>
      <c r="AM12" s="74"/>
      <c r="AN12" s="76"/>
      <c r="AO12" s="76"/>
      <c r="AP12" s="76"/>
      <c r="AQ12" s="74"/>
      <c r="AR12" s="112">
        <v>241703</v>
      </c>
      <c r="AS12" s="113"/>
      <c r="AT12" s="74"/>
      <c r="AU12" s="76"/>
      <c r="AV12" s="76"/>
      <c r="AW12" s="76"/>
      <c r="AX12" s="76"/>
      <c r="AY12" s="76"/>
      <c r="AZ12" s="76"/>
    </row>
    <row r="13" spans="1:52" s="115" customFormat="1" ht="19.5" customHeight="1">
      <c r="A13" s="303">
        <v>8</v>
      </c>
      <c r="B13" s="303">
        <v>3262</v>
      </c>
      <c r="C13" s="273" t="s">
        <v>126</v>
      </c>
      <c r="D13" s="393"/>
      <c r="E13" s="393"/>
      <c r="F13" s="393"/>
      <c r="G13" s="393"/>
      <c r="H13" s="393"/>
      <c r="I13" s="393"/>
      <c r="J13" s="393"/>
      <c r="K13" s="393"/>
      <c r="L13" s="393"/>
      <c r="M13" s="76"/>
      <c r="N13" s="76"/>
      <c r="O13" s="76"/>
      <c r="P13" s="76"/>
      <c r="Q13" s="76"/>
      <c r="R13" s="76"/>
      <c r="S13" s="74"/>
      <c r="T13" s="283">
        <v>1579901941796</v>
      </c>
      <c r="U13" s="282" t="s">
        <v>82</v>
      </c>
      <c r="V13" s="459"/>
      <c r="W13" s="282"/>
      <c r="X13" s="285"/>
      <c r="Y13" s="285"/>
      <c r="Z13" s="285"/>
      <c r="AA13" s="285"/>
      <c r="AB13" s="74"/>
      <c r="AC13" s="153"/>
      <c r="AD13" s="76"/>
      <c r="AE13" s="76"/>
      <c r="AF13" s="76"/>
      <c r="AG13" s="138"/>
      <c r="AH13" s="76"/>
      <c r="AI13" s="76"/>
      <c r="AJ13" s="76"/>
      <c r="AK13" s="138"/>
      <c r="AL13" s="74"/>
      <c r="AM13" s="74"/>
      <c r="AN13" s="76"/>
      <c r="AO13" s="76"/>
      <c r="AP13" s="76"/>
      <c r="AQ13" s="74"/>
      <c r="AR13" s="112">
        <v>241780</v>
      </c>
      <c r="AS13" s="113"/>
      <c r="AT13" s="74"/>
      <c r="AU13" s="76"/>
      <c r="AV13" s="76"/>
      <c r="AW13" s="76"/>
      <c r="AX13" s="76"/>
      <c r="AY13" s="76"/>
      <c r="AZ13" s="76"/>
    </row>
    <row r="14" spans="1:52" s="115" customFormat="1" ht="18" customHeight="1">
      <c r="A14" s="303">
        <v>9</v>
      </c>
      <c r="B14" s="161">
        <v>3263</v>
      </c>
      <c r="C14" s="257" t="s">
        <v>127</v>
      </c>
      <c r="D14" s="393"/>
      <c r="E14" s="393"/>
      <c r="F14" s="393"/>
      <c r="G14" s="393"/>
      <c r="H14" s="393"/>
      <c r="I14" s="393"/>
      <c r="J14" s="393"/>
      <c r="K14" s="393"/>
      <c r="L14" s="393"/>
      <c r="M14" s="76"/>
      <c r="N14" s="76"/>
      <c r="O14" s="76"/>
      <c r="P14" s="76"/>
      <c r="Q14" s="76"/>
      <c r="R14" s="76"/>
      <c r="S14" s="74"/>
      <c r="T14" s="283">
        <v>570300001083</v>
      </c>
      <c r="U14" s="282" t="s">
        <v>82</v>
      </c>
      <c r="V14" s="459"/>
      <c r="W14" s="282"/>
      <c r="X14" s="285"/>
      <c r="Y14" s="285"/>
      <c r="Z14" s="285"/>
      <c r="AA14" s="285"/>
      <c r="AB14" s="74"/>
      <c r="AC14" s="153"/>
      <c r="AD14" s="76"/>
      <c r="AE14" s="76"/>
      <c r="AF14" s="76"/>
      <c r="AG14" s="138"/>
      <c r="AH14" s="76"/>
      <c r="AI14" s="76"/>
      <c r="AJ14" s="76"/>
      <c r="AK14" s="138"/>
      <c r="AL14" s="74"/>
      <c r="AM14" s="74"/>
      <c r="AN14" s="76"/>
      <c r="AO14" s="76"/>
      <c r="AP14" s="76"/>
      <c r="AQ14" s="74"/>
      <c r="AR14" s="112"/>
      <c r="AS14" s="113"/>
      <c r="AT14" s="74"/>
      <c r="AU14" s="76"/>
      <c r="AV14" s="76"/>
      <c r="AW14" s="76"/>
      <c r="AX14" s="76"/>
      <c r="AY14" s="76"/>
      <c r="AZ14" s="76"/>
    </row>
    <row r="15" spans="1:52" s="115" customFormat="1" ht="18" customHeight="1">
      <c r="A15" s="303">
        <v>10</v>
      </c>
      <c r="B15" s="161">
        <v>3293</v>
      </c>
      <c r="C15" s="257" t="s">
        <v>128</v>
      </c>
      <c r="D15" s="393"/>
      <c r="E15" s="393"/>
      <c r="F15" s="393"/>
      <c r="G15" s="393"/>
      <c r="H15" s="393"/>
      <c r="I15" s="393"/>
      <c r="J15" s="393"/>
      <c r="K15" s="393"/>
      <c r="L15" s="393"/>
      <c r="M15" s="76"/>
      <c r="N15" s="76"/>
      <c r="O15" s="76"/>
      <c r="P15" s="76"/>
      <c r="Q15" s="76"/>
      <c r="R15" s="76"/>
      <c r="S15" s="74"/>
      <c r="T15" s="547">
        <v>570300001121</v>
      </c>
      <c r="U15" s="282" t="s">
        <v>82</v>
      </c>
      <c r="V15" s="459"/>
      <c r="W15" s="282"/>
      <c r="X15" s="285"/>
      <c r="Y15" s="285"/>
      <c r="Z15" s="285"/>
      <c r="AA15" s="285"/>
      <c r="AB15" s="74"/>
      <c r="AC15" s="153"/>
      <c r="AD15" s="76"/>
      <c r="AE15" s="76"/>
      <c r="AF15" s="76"/>
      <c r="AG15" s="138"/>
      <c r="AH15" s="76"/>
      <c r="AI15" s="76"/>
      <c r="AJ15" s="76"/>
      <c r="AK15" s="138"/>
      <c r="AL15" s="74"/>
      <c r="AM15" s="74"/>
      <c r="AN15" s="76"/>
      <c r="AO15" s="76"/>
      <c r="AP15" s="76"/>
      <c r="AQ15" s="74"/>
      <c r="AR15" s="112"/>
      <c r="AS15" s="113"/>
      <c r="AT15" s="74"/>
      <c r="AU15" s="76"/>
      <c r="AV15" s="76"/>
      <c r="AW15" s="76"/>
      <c r="AX15" s="76"/>
      <c r="AY15" s="76"/>
      <c r="AZ15" s="76"/>
    </row>
    <row r="16" spans="1:52" s="115" customFormat="1" ht="18" customHeight="1">
      <c r="A16" s="303">
        <v>11</v>
      </c>
      <c r="B16" s="303">
        <v>3295</v>
      </c>
      <c r="C16" s="273" t="s">
        <v>129</v>
      </c>
      <c r="D16" s="393"/>
      <c r="E16" s="393"/>
      <c r="F16" s="393"/>
      <c r="G16" s="393"/>
      <c r="H16" s="393"/>
      <c r="I16" s="393"/>
      <c r="J16" s="393"/>
      <c r="K16" s="393"/>
      <c r="L16" s="393"/>
      <c r="M16" s="76"/>
      <c r="N16" s="76"/>
      <c r="O16" s="76"/>
      <c r="P16" s="76"/>
      <c r="Q16" s="76"/>
      <c r="R16" s="76"/>
      <c r="S16" s="74"/>
      <c r="T16" s="283">
        <v>1577000033642</v>
      </c>
      <c r="U16" s="282" t="s">
        <v>82</v>
      </c>
      <c r="V16" s="459"/>
      <c r="W16" s="282"/>
      <c r="X16" s="285"/>
      <c r="Y16" s="285"/>
      <c r="Z16" s="285"/>
      <c r="AA16" s="285"/>
      <c r="AB16" s="74"/>
      <c r="AC16" s="153"/>
      <c r="AD16" s="76"/>
      <c r="AE16" s="76"/>
      <c r="AF16" s="76"/>
      <c r="AG16" s="138"/>
      <c r="AH16" s="76"/>
      <c r="AI16" s="76"/>
      <c r="AJ16" s="76"/>
      <c r="AK16" s="138"/>
      <c r="AL16" s="74"/>
      <c r="AM16" s="74"/>
      <c r="AN16" s="76"/>
      <c r="AO16" s="76"/>
      <c r="AP16" s="76"/>
      <c r="AQ16" s="74"/>
      <c r="AR16" s="112"/>
      <c r="AS16" s="113"/>
      <c r="AT16" s="74"/>
      <c r="AU16" s="76"/>
      <c r="AV16" s="76"/>
      <c r="AW16" s="76"/>
      <c r="AX16" s="76"/>
      <c r="AY16" s="76"/>
      <c r="AZ16" s="76"/>
    </row>
    <row r="17" spans="1:52" s="115" customFormat="1" ht="18" customHeight="1">
      <c r="A17" s="303">
        <v>12</v>
      </c>
      <c r="B17" s="303">
        <v>3381</v>
      </c>
      <c r="C17" s="274" t="s">
        <v>1178</v>
      </c>
      <c r="D17" s="393"/>
      <c r="E17" s="393"/>
      <c r="F17" s="393"/>
      <c r="G17" s="393"/>
      <c r="H17" s="393"/>
      <c r="I17" s="393"/>
      <c r="J17" s="393"/>
      <c r="K17" s="393"/>
      <c r="L17" s="393"/>
      <c r="M17" s="308"/>
      <c r="N17" s="308"/>
      <c r="O17" s="308"/>
      <c r="P17" s="308"/>
      <c r="Q17" s="308"/>
      <c r="R17" s="308"/>
      <c r="S17" s="78"/>
      <c r="T17" s="283">
        <v>1577000034959</v>
      </c>
      <c r="U17" s="282" t="s">
        <v>82</v>
      </c>
      <c r="V17" s="459"/>
      <c r="W17" s="282"/>
      <c r="X17" s="285"/>
      <c r="Y17" s="285"/>
      <c r="Z17" s="285"/>
      <c r="AA17" s="285"/>
      <c r="AB17" s="74"/>
      <c r="AC17" s="153"/>
      <c r="AD17" s="76"/>
      <c r="AE17" s="76"/>
      <c r="AF17" s="76"/>
      <c r="AG17" s="138"/>
      <c r="AH17" s="76"/>
      <c r="AI17" s="76"/>
      <c r="AJ17" s="76"/>
      <c r="AK17" s="138"/>
      <c r="AL17" s="74"/>
      <c r="AM17" s="74"/>
      <c r="AN17" s="76"/>
      <c r="AO17" s="76"/>
      <c r="AP17" s="76"/>
      <c r="AQ17" s="74"/>
      <c r="AR17" s="112"/>
      <c r="AS17" s="113"/>
      <c r="AT17" s="74"/>
      <c r="AU17" s="76"/>
      <c r="AV17" s="76"/>
      <c r="AW17" s="76"/>
      <c r="AX17" s="76"/>
      <c r="AY17" s="76"/>
      <c r="AZ17" s="76"/>
    </row>
    <row r="18" spans="1:52" s="115" customFormat="1" ht="18" customHeight="1">
      <c r="A18" s="303">
        <v>13</v>
      </c>
      <c r="B18" s="303">
        <v>3428</v>
      </c>
      <c r="C18" s="457" t="s">
        <v>1274</v>
      </c>
      <c r="D18" s="393"/>
      <c r="E18" s="393"/>
      <c r="F18" s="393"/>
      <c r="G18" s="393"/>
      <c r="H18" s="393"/>
      <c r="I18" s="393"/>
      <c r="J18" s="393"/>
      <c r="K18" s="393"/>
      <c r="L18" s="393"/>
      <c r="M18" s="308"/>
      <c r="N18" s="308"/>
      <c r="O18" s="308"/>
      <c r="P18" s="308"/>
      <c r="Q18" s="308"/>
      <c r="R18" s="308"/>
      <c r="S18" s="311"/>
      <c r="T18" s="283">
        <v>1849300281861</v>
      </c>
      <c r="U18" s="282" t="s">
        <v>82</v>
      </c>
      <c r="V18" s="459"/>
      <c r="W18" s="282"/>
      <c r="X18" s="285"/>
      <c r="Y18" s="285"/>
      <c r="Z18" s="285"/>
      <c r="AA18" s="285"/>
      <c r="AB18" s="74"/>
      <c r="AC18" s="153"/>
      <c r="AD18" s="76"/>
      <c r="AE18" s="76"/>
      <c r="AF18" s="76"/>
      <c r="AG18" s="138"/>
      <c r="AH18" s="76"/>
      <c r="AI18" s="76"/>
      <c r="AJ18" s="76"/>
      <c r="AK18" s="138"/>
      <c r="AL18" s="74"/>
      <c r="AM18" s="74"/>
      <c r="AN18" s="76"/>
      <c r="AO18" s="76"/>
      <c r="AP18" s="76"/>
      <c r="AQ18" s="74"/>
      <c r="AR18" s="112"/>
      <c r="AS18" s="113"/>
      <c r="AT18" s="74"/>
      <c r="AU18" s="76"/>
      <c r="AV18" s="76"/>
      <c r="AW18" s="76"/>
      <c r="AX18" s="76"/>
      <c r="AY18" s="76"/>
      <c r="AZ18" s="76"/>
    </row>
    <row r="19" spans="1:52" s="115" customFormat="1" ht="18" customHeight="1">
      <c r="A19" s="303">
        <v>14</v>
      </c>
      <c r="B19" s="303">
        <v>3429</v>
      </c>
      <c r="C19" s="457" t="s">
        <v>1275</v>
      </c>
      <c r="D19" s="393"/>
      <c r="E19" s="393"/>
      <c r="F19" s="393"/>
      <c r="G19" s="393"/>
      <c r="H19" s="393"/>
      <c r="I19" s="393"/>
      <c r="J19" s="393"/>
      <c r="K19" s="393"/>
      <c r="L19" s="393"/>
      <c r="M19" s="308"/>
      <c r="N19" s="308"/>
      <c r="O19" s="308"/>
      <c r="P19" s="308"/>
      <c r="Q19" s="308"/>
      <c r="R19" s="308"/>
      <c r="S19" s="311"/>
      <c r="T19" s="283">
        <v>1849300281870</v>
      </c>
      <c r="U19" s="282" t="s">
        <v>82</v>
      </c>
      <c r="V19" s="459"/>
      <c r="W19" s="282"/>
      <c r="X19" s="285"/>
      <c r="Y19" s="285"/>
      <c r="Z19" s="285"/>
      <c r="AA19" s="285"/>
      <c r="AB19" s="74"/>
      <c r="AC19" s="153"/>
      <c r="AD19" s="76"/>
      <c r="AE19" s="76"/>
      <c r="AF19" s="76"/>
      <c r="AG19" s="138"/>
      <c r="AH19" s="76"/>
      <c r="AI19" s="76"/>
      <c r="AJ19" s="76"/>
      <c r="AK19" s="138"/>
      <c r="AL19" s="74"/>
      <c r="AM19" s="74"/>
      <c r="AN19" s="76"/>
      <c r="AO19" s="76"/>
      <c r="AP19" s="76"/>
      <c r="AQ19" s="74"/>
      <c r="AR19" s="112"/>
      <c r="AS19" s="113"/>
      <c r="AT19" s="74"/>
      <c r="AU19" s="76"/>
      <c r="AV19" s="76"/>
      <c r="AW19" s="76"/>
      <c r="AX19" s="76"/>
      <c r="AY19" s="76"/>
      <c r="AZ19" s="76"/>
    </row>
    <row r="20" spans="1:52" s="115" customFormat="1" ht="18" customHeight="1">
      <c r="A20" s="303">
        <v>15</v>
      </c>
      <c r="B20" s="303">
        <v>3460</v>
      </c>
      <c r="C20" s="457" t="s">
        <v>1351</v>
      </c>
      <c r="D20" s="393"/>
      <c r="E20" s="393"/>
      <c r="F20" s="393"/>
      <c r="G20" s="393"/>
      <c r="H20" s="393"/>
      <c r="I20" s="393"/>
      <c r="J20" s="393"/>
      <c r="K20" s="393"/>
      <c r="L20" s="393"/>
      <c r="M20" s="308"/>
      <c r="N20" s="308"/>
      <c r="O20" s="308"/>
      <c r="P20" s="308"/>
      <c r="Q20" s="308"/>
      <c r="R20" s="308"/>
      <c r="S20" s="311"/>
      <c r="T20" s="545" t="s">
        <v>1365</v>
      </c>
      <c r="U20" s="282" t="s">
        <v>82</v>
      </c>
      <c r="V20" s="459"/>
      <c r="W20" s="282"/>
      <c r="X20" s="285"/>
      <c r="Y20" s="285"/>
      <c r="Z20" s="285"/>
      <c r="AA20" s="285"/>
      <c r="AB20" s="74"/>
      <c r="AC20" s="153"/>
      <c r="AD20" s="76"/>
      <c r="AE20" s="76"/>
      <c r="AF20" s="76"/>
      <c r="AG20" s="138"/>
      <c r="AH20" s="76"/>
      <c r="AI20" s="76"/>
      <c r="AJ20" s="76"/>
      <c r="AK20" s="138"/>
      <c r="AL20" s="74"/>
      <c r="AM20" s="74"/>
      <c r="AN20" s="76"/>
      <c r="AO20" s="76"/>
      <c r="AP20" s="76"/>
      <c r="AQ20" s="74"/>
      <c r="AR20" s="112"/>
      <c r="AS20" s="113"/>
      <c r="AT20" s="74"/>
      <c r="AU20" s="76"/>
      <c r="AV20" s="76"/>
      <c r="AW20" s="76"/>
      <c r="AX20" s="76"/>
      <c r="AY20" s="76"/>
      <c r="AZ20" s="76"/>
    </row>
    <row r="21" spans="1:52" s="115" customFormat="1" ht="18" customHeight="1">
      <c r="A21" s="303">
        <v>16</v>
      </c>
      <c r="B21" s="303">
        <v>3479</v>
      </c>
      <c r="C21" s="457" t="s">
        <v>1367</v>
      </c>
      <c r="D21" s="393"/>
      <c r="E21" s="393"/>
      <c r="F21" s="393"/>
      <c r="G21" s="393"/>
      <c r="H21" s="393"/>
      <c r="I21" s="393"/>
      <c r="J21" s="393"/>
      <c r="K21" s="393"/>
      <c r="L21" s="393"/>
      <c r="M21" s="308"/>
      <c r="N21" s="308"/>
      <c r="O21" s="308"/>
      <c r="P21" s="308"/>
      <c r="Q21" s="308"/>
      <c r="R21" s="308"/>
      <c r="S21" s="311"/>
      <c r="T21" s="549" t="s">
        <v>1368</v>
      </c>
      <c r="U21" s="282" t="s">
        <v>82</v>
      </c>
      <c r="V21" s="459"/>
      <c r="W21" s="282"/>
      <c r="X21" s="285"/>
      <c r="Y21" s="285"/>
      <c r="Z21" s="285"/>
      <c r="AA21" s="285"/>
      <c r="AB21" s="74"/>
      <c r="AC21" s="153"/>
      <c r="AD21" s="76"/>
      <c r="AE21" s="76"/>
      <c r="AF21" s="76"/>
      <c r="AG21" s="138"/>
      <c r="AH21" s="76"/>
      <c r="AI21" s="76"/>
      <c r="AJ21" s="76"/>
      <c r="AK21" s="138"/>
      <c r="AL21" s="74"/>
      <c r="AM21" s="74"/>
      <c r="AN21" s="76"/>
      <c r="AO21" s="76"/>
      <c r="AP21" s="76"/>
      <c r="AQ21" s="74"/>
      <c r="AR21" s="112"/>
      <c r="AS21" s="113"/>
      <c r="AT21" s="74"/>
      <c r="AU21" s="76"/>
      <c r="AV21" s="76"/>
      <c r="AW21" s="76"/>
      <c r="AX21" s="76"/>
      <c r="AY21" s="76"/>
      <c r="AZ21" s="76"/>
    </row>
    <row r="22" spans="1:52" s="115" customFormat="1" ht="18" customHeight="1">
      <c r="A22" s="303">
        <v>17</v>
      </c>
      <c r="B22" s="303">
        <v>3264</v>
      </c>
      <c r="C22" s="273" t="s">
        <v>130</v>
      </c>
      <c r="D22" s="393"/>
      <c r="E22" s="393"/>
      <c r="F22" s="393"/>
      <c r="G22" s="393"/>
      <c r="H22" s="393"/>
      <c r="I22" s="393"/>
      <c r="J22" s="393"/>
      <c r="K22" s="393"/>
      <c r="L22" s="393"/>
      <c r="M22" s="76"/>
      <c r="N22" s="76"/>
      <c r="O22" s="76"/>
      <c r="P22" s="76"/>
      <c r="Q22" s="76"/>
      <c r="R22" s="76"/>
      <c r="S22" s="74"/>
      <c r="T22" s="283">
        <v>1578800121458</v>
      </c>
      <c r="U22" s="282" t="s">
        <v>104</v>
      </c>
      <c r="V22" s="459"/>
      <c r="W22" s="282"/>
      <c r="X22" s="285"/>
      <c r="Y22" s="285"/>
      <c r="Z22" s="285"/>
      <c r="AA22" s="285"/>
      <c r="AB22" s="74"/>
      <c r="AC22" s="153"/>
      <c r="AD22" s="76"/>
      <c r="AE22" s="76"/>
      <c r="AF22" s="76"/>
      <c r="AG22" s="138"/>
      <c r="AH22" s="76"/>
      <c r="AI22" s="76"/>
      <c r="AJ22" s="76"/>
      <c r="AK22" s="138"/>
      <c r="AL22" s="74"/>
      <c r="AM22" s="74"/>
      <c r="AN22" s="76"/>
      <c r="AO22" s="76"/>
      <c r="AP22" s="76"/>
      <c r="AQ22" s="74"/>
      <c r="AR22" s="112">
        <v>241809</v>
      </c>
      <c r="AS22" s="113"/>
      <c r="AT22" s="74"/>
      <c r="AU22" s="76"/>
      <c r="AV22" s="76"/>
      <c r="AW22" s="76"/>
      <c r="AX22" s="76"/>
      <c r="AY22" s="76"/>
      <c r="AZ22" s="76"/>
    </row>
    <row r="23" spans="1:52" s="115" customFormat="1" ht="18" customHeight="1">
      <c r="A23" s="303">
        <v>18</v>
      </c>
      <c r="B23" s="303">
        <v>3265</v>
      </c>
      <c r="C23" s="273" t="s">
        <v>131</v>
      </c>
      <c r="D23" s="393"/>
      <c r="E23" s="393"/>
      <c r="F23" s="393"/>
      <c r="G23" s="393"/>
      <c r="H23" s="393"/>
      <c r="I23" s="393"/>
      <c r="J23" s="393"/>
      <c r="K23" s="393"/>
      <c r="L23" s="393"/>
      <c r="M23" s="76"/>
      <c r="N23" s="76"/>
      <c r="O23" s="76"/>
      <c r="P23" s="76"/>
      <c r="Q23" s="76"/>
      <c r="R23" s="76"/>
      <c r="S23" s="74"/>
      <c r="T23" s="283">
        <v>1571500146041</v>
      </c>
      <c r="U23" s="282" t="s">
        <v>104</v>
      </c>
      <c r="V23" s="459"/>
      <c r="W23" s="282"/>
      <c r="X23" s="285"/>
      <c r="Y23" s="285"/>
      <c r="Z23" s="285"/>
      <c r="AA23" s="285"/>
      <c r="AB23" s="74"/>
      <c r="AC23" s="153"/>
      <c r="AD23" s="76"/>
      <c r="AE23" s="76"/>
      <c r="AF23" s="76"/>
      <c r="AG23" s="138"/>
      <c r="AH23" s="76"/>
      <c r="AI23" s="76"/>
      <c r="AJ23" s="76"/>
      <c r="AK23" s="138"/>
      <c r="AL23" s="74"/>
      <c r="AM23" s="74"/>
      <c r="AN23" s="76"/>
      <c r="AO23" s="76"/>
      <c r="AP23" s="76"/>
      <c r="AQ23" s="74"/>
      <c r="AR23" s="112">
        <v>241821</v>
      </c>
      <c r="AS23" s="113"/>
      <c r="AT23" s="74"/>
      <c r="AU23" s="76"/>
      <c r="AV23" s="76"/>
      <c r="AW23" s="76"/>
      <c r="AX23" s="76"/>
      <c r="AY23" s="76"/>
      <c r="AZ23" s="76"/>
    </row>
    <row r="24" spans="1:52" s="115" customFormat="1" ht="18" customHeight="1">
      <c r="A24" s="303">
        <v>19</v>
      </c>
      <c r="B24" s="303">
        <v>3267</v>
      </c>
      <c r="C24" s="273" t="s">
        <v>1189</v>
      </c>
      <c r="D24" s="393"/>
      <c r="E24" s="393"/>
      <c r="F24" s="393"/>
      <c r="G24" s="393"/>
      <c r="H24" s="393"/>
      <c r="I24" s="393"/>
      <c r="J24" s="393"/>
      <c r="K24" s="393"/>
      <c r="L24" s="393"/>
      <c r="M24" s="76"/>
      <c r="N24" s="76"/>
      <c r="O24" s="76"/>
      <c r="P24" s="76"/>
      <c r="Q24" s="76"/>
      <c r="R24" s="76"/>
      <c r="S24" s="74"/>
      <c r="T24" s="283">
        <v>1577000035530</v>
      </c>
      <c r="U24" s="282" t="s">
        <v>104</v>
      </c>
      <c r="V24" s="459"/>
      <c r="W24" s="282"/>
      <c r="X24" s="285"/>
      <c r="Y24" s="285"/>
      <c r="Z24" s="285"/>
      <c r="AA24" s="285"/>
      <c r="AB24" s="74"/>
      <c r="AC24" s="153"/>
      <c r="AD24" s="76"/>
      <c r="AE24" s="76"/>
      <c r="AF24" s="76"/>
      <c r="AG24" s="138"/>
      <c r="AH24" s="76"/>
      <c r="AI24" s="76"/>
      <c r="AJ24" s="76"/>
      <c r="AK24" s="138"/>
      <c r="AL24" s="74"/>
      <c r="AM24" s="74"/>
      <c r="AN24" s="76"/>
      <c r="AO24" s="76"/>
      <c r="AP24" s="76"/>
      <c r="AQ24" s="74"/>
      <c r="AR24" s="112">
        <v>241838</v>
      </c>
      <c r="AS24" s="113"/>
      <c r="AT24" s="74"/>
      <c r="AU24" s="76"/>
      <c r="AV24" s="76"/>
      <c r="AW24" s="76"/>
      <c r="AX24" s="76"/>
      <c r="AY24" s="76"/>
      <c r="AZ24" s="76"/>
    </row>
    <row r="25" spans="1:52" s="115" customFormat="1" ht="18" customHeight="1">
      <c r="A25" s="303">
        <v>20</v>
      </c>
      <c r="B25" s="303">
        <v>3268</v>
      </c>
      <c r="C25" s="273" t="s">
        <v>132</v>
      </c>
      <c r="D25" s="393"/>
      <c r="E25" s="393"/>
      <c r="F25" s="393"/>
      <c r="G25" s="393"/>
      <c r="H25" s="393"/>
      <c r="I25" s="393"/>
      <c r="J25" s="393"/>
      <c r="K25" s="393"/>
      <c r="L25" s="393"/>
      <c r="M25" s="76"/>
      <c r="N25" s="76"/>
      <c r="O25" s="76"/>
      <c r="P25" s="76"/>
      <c r="Q25" s="76"/>
      <c r="R25" s="76"/>
      <c r="S25" s="74"/>
      <c r="T25" s="283">
        <v>1577000035378</v>
      </c>
      <c r="U25" s="282" t="s">
        <v>104</v>
      </c>
      <c r="V25" s="459"/>
      <c r="W25" s="282"/>
      <c r="X25" s="285"/>
      <c r="Y25" s="285"/>
      <c r="Z25" s="285"/>
      <c r="AA25" s="285"/>
      <c r="AB25" s="74"/>
      <c r="AC25" s="153"/>
      <c r="AD25" s="76"/>
      <c r="AE25" s="76"/>
      <c r="AF25" s="76"/>
      <c r="AG25" s="138"/>
      <c r="AH25" s="76"/>
      <c r="AI25" s="76"/>
      <c r="AJ25" s="76"/>
      <c r="AK25" s="138"/>
      <c r="AL25" s="74"/>
      <c r="AM25" s="74"/>
      <c r="AN25" s="76"/>
      <c r="AO25" s="76"/>
      <c r="AP25" s="76"/>
      <c r="AQ25" s="74"/>
      <c r="AR25" s="112">
        <v>241823</v>
      </c>
      <c r="AS25" s="113"/>
      <c r="AT25" s="74"/>
      <c r="AU25" s="76"/>
      <c r="AV25" s="76"/>
      <c r="AW25" s="76"/>
      <c r="AX25" s="76"/>
      <c r="AY25" s="76"/>
      <c r="AZ25" s="76"/>
    </row>
    <row r="26" spans="1:52" s="115" customFormat="1" ht="18" customHeight="1">
      <c r="A26" s="303">
        <v>21</v>
      </c>
      <c r="B26" s="303">
        <v>3269</v>
      </c>
      <c r="C26" s="273" t="s">
        <v>133</v>
      </c>
      <c r="D26" s="393"/>
      <c r="E26" s="393"/>
      <c r="F26" s="393"/>
      <c r="G26" s="393"/>
      <c r="H26" s="393"/>
      <c r="I26" s="393"/>
      <c r="J26" s="393"/>
      <c r="K26" s="393"/>
      <c r="L26" s="393"/>
      <c r="M26" s="76"/>
      <c r="N26" s="76"/>
      <c r="O26" s="76"/>
      <c r="P26" s="76"/>
      <c r="Q26" s="76"/>
      <c r="R26" s="76"/>
      <c r="S26" s="74"/>
      <c r="T26" s="283">
        <v>1577000033901</v>
      </c>
      <c r="U26" s="282" t="s">
        <v>104</v>
      </c>
      <c r="V26" s="459"/>
      <c r="W26" s="282"/>
      <c r="X26" s="285"/>
      <c r="Y26" s="285"/>
      <c r="Z26" s="285"/>
      <c r="AA26" s="285"/>
      <c r="AB26" s="74"/>
      <c r="AC26" s="153"/>
      <c r="AD26" s="76"/>
      <c r="AE26" s="76"/>
      <c r="AF26" s="76"/>
      <c r="AG26" s="138"/>
      <c r="AH26" s="76"/>
      <c r="AI26" s="76"/>
      <c r="AJ26" s="76"/>
      <c r="AK26" s="138"/>
      <c r="AL26" s="74"/>
      <c r="AM26" s="74"/>
      <c r="AN26" s="76"/>
      <c r="AO26" s="76"/>
      <c r="AP26" s="76"/>
      <c r="AQ26" s="74"/>
      <c r="AR26" s="112">
        <v>241709</v>
      </c>
      <c r="AS26" s="113"/>
      <c r="AT26" s="74"/>
      <c r="AU26" s="76"/>
      <c r="AV26" s="76"/>
      <c r="AW26" s="76"/>
      <c r="AX26" s="76"/>
      <c r="AY26" s="76"/>
      <c r="AZ26" s="76"/>
    </row>
    <row r="27" spans="1:52" s="306" customFormat="1" ht="18.75" customHeight="1">
      <c r="A27" s="303">
        <v>22</v>
      </c>
      <c r="B27" s="303">
        <v>3270</v>
      </c>
      <c r="C27" s="273" t="s">
        <v>134</v>
      </c>
      <c r="D27" s="393"/>
      <c r="E27" s="393"/>
      <c r="F27" s="393"/>
      <c r="G27" s="393"/>
      <c r="H27" s="393"/>
      <c r="I27" s="393"/>
      <c r="J27" s="393"/>
      <c r="K27" s="393"/>
      <c r="L27" s="393"/>
      <c r="M27" s="307"/>
      <c r="N27" s="307"/>
      <c r="O27" s="307"/>
      <c r="P27" s="307"/>
      <c r="Q27" s="307"/>
      <c r="R27" s="307"/>
      <c r="S27" s="310"/>
      <c r="T27" s="283">
        <v>1577000032832</v>
      </c>
      <c r="U27" s="282" t="s">
        <v>104</v>
      </c>
      <c r="V27" s="459"/>
      <c r="W27" s="282"/>
      <c r="X27" s="285"/>
      <c r="Y27" s="285"/>
      <c r="Z27" s="285"/>
      <c r="AA27" s="285"/>
      <c r="AB27" s="310"/>
      <c r="AC27" s="316"/>
      <c r="AD27" s="307"/>
      <c r="AE27" s="307"/>
      <c r="AF27" s="307"/>
      <c r="AG27" s="317"/>
      <c r="AH27" s="307"/>
      <c r="AI27" s="307"/>
      <c r="AJ27" s="307"/>
      <c r="AK27" s="317"/>
      <c r="AL27" s="310"/>
      <c r="AM27" s="310"/>
      <c r="AN27" s="307"/>
      <c r="AO27" s="307"/>
      <c r="AP27" s="307"/>
      <c r="AQ27" s="310"/>
      <c r="AR27" s="318">
        <v>241614</v>
      </c>
      <c r="AS27" s="319"/>
      <c r="AT27" s="310"/>
      <c r="AU27" s="307"/>
      <c r="AV27" s="307"/>
      <c r="AW27" s="307"/>
      <c r="AX27" s="307"/>
      <c r="AY27" s="307"/>
      <c r="AZ27" s="307"/>
    </row>
    <row r="28" spans="1:52" s="115" customFormat="1" ht="18" customHeight="1">
      <c r="A28" s="303">
        <v>23</v>
      </c>
      <c r="B28" s="303">
        <v>3271</v>
      </c>
      <c r="C28" s="273" t="s">
        <v>135</v>
      </c>
      <c r="D28" s="393"/>
      <c r="E28" s="393"/>
      <c r="F28" s="393"/>
      <c r="G28" s="393"/>
      <c r="H28" s="393"/>
      <c r="I28" s="393"/>
      <c r="J28" s="393"/>
      <c r="K28" s="393"/>
      <c r="L28" s="393"/>
      <c r="M28" s="76"/>
      <c r="N28" s="76"/>
      <c r="O28" s="76"/>
      <c r="P28" s="76"/>
      <c r="Q28" s="76"/>
      <c r="R28" s="76"/>
      <c r="S28" s="74"/>
      <c r="T28" s="283">
        <v>1577000035181</v>
      </c>
      <c r="U28" s="282" t="s">
        <v>104</v>
      </c>
      <c r="V28" s="459"/>
      <c r="W28" s="282"/>
      <c r="X28" s="285"/>
      <c r="Y28" s="285"/>
      <c r="Z28" s="285"/>
      <c r="AA28" s="285"/>
      <c r="AB28" s="74"/>
      <c r="AC28" s="153"/>
      <c r="AD28" s="76"/>
      <c r="AE28" s="76"/>
      <c r="AF28" s="76"/>
      <c r="AG28" s="138"/>
      <c r="AH28" s="76"/>
      <c r="AI28" s="76"/>
      <c r="AJ28" s="76"/>
      <c r="AK28" s="138"/>
      <c r="AL28" s="74"/>
      <c r="AM28" s="74"/>
      <c r="AN28" s="76"/>
      <c r="AO28" s="76"/>
      <c r="AP28" s="76"/>
      <c r="AQ28" s="74"/>
      <c r="AR28" s="112">
        <v>241808</v>
      </c>
      <c r="AS28" s="113"/>
      <c r="AT28" s="74"/>
      <c r="AU28" s="76"/>
      <c r="AV28" s="76"/>
      <c r="AW28" s="76"/>
      <c r="AX28" s="76"/>
      <c r="AY28" s="76"/>
      <c r="AZ28" s="76"/>
    </row>
    <row r="29" spans="1:52" s="306" customFormat="1" ht="18" customHeight="1">
      <c r="A29" s="303">
        <v>24</v>
      </c>
      <c r="B29" s="303">
        <v>3272</v>
      </c>
      <c r="C29" s="273" t="s">
        <v>136</v>
      </c>
      <c r="D29" s="393"/>
      <c r="E29" s="393"/>
      <c r="F29" s="393"/>
      <c r="G29" s="393"/>
      <c r="H29" s="393"/>
      <c r="I29" s="393"/>
      <c r="J29" s="393"/>
      <c r="K29" s="393"/>
      <c r="L29" s="393"/>
      <c r="M29" s="307"/>
      <c r="N29" s="307"/>
      <c r="O29" s="307"/>
      <c r="P29" s="307"/>
      <c r="Q29" s="307"/>
      <c r="R29" s="307"/>
      <c r="S29" s="310"/>
      <c r="T29" s="283">
        <v>1577000033383</v>
      </c>
      <c r="U29" s="282" t="s">
        <v>104</v>
      </c>
      <c r="V29" s="459"/>
      <c r="W29" s="282"/>
      <c r="X29" s="285"/>
      <c r="Y29" s="285"/>
      <c r="Z29" s="285"/>
      <c r="AA29" s="285"/>
      <c r="AB29" s="310"/>
      <c r="AC29" s="316"/>
      <c r="AD29" s="307"/>
      <c r="AE29" s="307"/>
      <c r="AF29" s="307"/>
      <c r="AG29" s="317"/>
      <c r="AH29" s="307"/>
      <c r="AI29" s="307"/>
      <c r="AJ29" s="307"/>
      <c r="AK29" s="317"/>
      <c r="AL29" s="310"/>
      <c r="AM29" s="310"/>
      <c r="AN29" s="307"/>
      <c r="AO29" s="307"/>
      <c r="AP29" s="307"/>
      <c r="AQ29" s="310"/>
      <c r="AR29" s="318">
        <v>241664</v>
      </c>
      <c r="AS29" s="319"/>
      <c r="AT29" s="310"/>
      <c r="AU29" s="307"/>
      <c r="AV29" s="307"/>
      <c r="AW29" s="307"/>
      <c r="AX29" s="307"/>
      <c r="AY29" s="307"/>
      <c r="AZ29" s="307"/>
    </row>
    <row r="30" spans="1:52" s="115" customFormat="1" ht="18" customHeight="1">
      <c r="A30" s="303">
        <v>25</v>
      </c>
      <c r="B30" s="303">
        <v>3273</v>
      </c>
      <c r="C30" s="274" t="s">
        <v>137</v>
      </c>
      <c r="D30" s="393"/>
      <c r="E30" s="393"/>
      <c r="F30" s="393"/>
      <c r="G30" s="393"/>
      <c r="H30" s="393"/>
      <c r="I30" s="393"/>
      <c r="J30" s="393"/>
      <c r="K30" s="393"/>
      <c r="L30" s="393"/>
      <c r="M30" s="308"/>
      <c r="N30" s="308"/>
      <c r="O30" s="308"/>
      <c r="P30" s="308"/>
      <c r="Q30" s="308"/>
      <c r="R30" s="308"/>
      <c r="S30" s="78"/>
      <c r="T30" s="283">
        <v>1577000036307</v>
      </c>
      <c r="U30" s="282" t="s">
        <v>104</v>
      </c>
      <c r="V30" s="459"/>
      <c r="W30" s="282"/>
      <c r="X30" s="285"/>
      <c r="Y30" s="285"/>
      <c r="Z30" s="285"/>
      <c r="AA30" s="285"/>
      <c r="AB30" s="74"/>
      <c r="AC30" s="153"/>
      <c r="AD30" s="76"/>
      <c r="AE30" s="76"/>
      <c r="AF30" s="76"/>
      <c r="AG30" s="138"/>
      <c r="AH30" s="76"/>
      <c r="AI30" s="76"/>
      <c r="AJ30" s="76"/>
      <c r="AK30" s="138"/>
      <c r="AL30" s="74"/>
      <c r="AM30" s="74"/>
      <c r="AN30" s="76"/>
      <c r="AO30" s="76"/>
      <c r="AP30" s="76"/>
      <c r="AQ30" s="74"/>
      <c r="AR30" s="112">
        <v>241911</v>
      </c>
      <c r="AS30" s="113"/>
      <c r="AT30" s="74"/>
      <c r="AU30" s="76"/>
      <c r="AV30" s="76"/>
      <c r="AW30" s="76"/>
      <c r="AX30" s="76"/>
      <c r="AY30" s="76"/>
      <c r="AZ30" s="76"/>
    </row>
    <row r="31" spans="1:52" s="115" customFormat="1" ht="18" customHeight="1">
      <c r="A31" s="303">
        <v>26</v>
      </c>
      <c r="B31" s="303">
        <v>3274</v>
      </c>
      <c r="C31" s="274" t="s">
        <v>138</v>
      </c>
      <c r="D31" s="393"/>
      <c r="E31" s="393"/>
      <c r="F31" s="393"/>
      <c r="G31" s="393"/>
      <c r="H31" s="393"/>
      <c r="I31" s="393"/>
      <c r="J31" s="393"/>
      <c r="K31" s="393"/>
      <c r="L31" s="393"/>
      <c r="M31" s="308"/>
      <c r="N31" s="308"/>
      <c r="O31" s="308"/>
      <c r="P31" s="308"/>
      <c r="Q31" s="308"/>
      <c r="R31" s="308"/>
      <c r="S31" s="78"/>
      <c r="T31" s="283">
        <v>1577000035025</v>
      </c>
      <c r="U31" s="282" t="s">
        <v>104</v>
      </c>
      <c r="V31" s="459"/>
      <c r="W31" s="282"/>
      <c r="X31" s="285"/>
      <c r="Y31" s="285"/>
      <c r="Z31" s="285"/>
      <c r="AA31" s="285"/>
      <c r="AB31" s="74"/>
      <c r="AC31" s="153"/>
      <c r="AD31" s="76"/>
      <c r="AE31" s="76"/>
      <c r="AF31" s="76"/>
      <c r="AG31" s="138"/>
      <c r="AH31" s="76"/>
      <c r="AI31" s="76"/>
      <c r="AJ31" s="76"/>
      <c r="AK31" s="138"/>
      <c r="AL31" s="74"/>
      <c r="AM31" s="74"/>
      <c r="AN31" s="76"/>
      <c r="AO31" s="76"/>
      <c r="AP31" s="76"/>
      <c r="AQ31" s="74"/>
      <c r="AR31" s="112">
        <v>241800</v>
      </c>
      <c r="AS31" s="113"/>
      <c r="AT31" s="74"/>
      <c r="AU31" s="76"/>
      <c r="AV31" s="76"/>
      <c r="AW31" s="76"/>
      <c r="AX31" s="76"/>
      <c r="AY31" s="76"/>
      <c r="AZ31" s="76"/>
    </row>
    <row r="32" spans="1:52" s="115" customFormat="1" ht="18" customHeight="1">
      <c r="A32" s="303">
        <v>27</v>
      </c>
      <c r="B32" s="303">
        <v>3275</v>
      </c>
      <c r="C32" s="274" t="s">
        <v>139</v>
      </c>
      <c r="D32" s="393"/>
      <c r="E32" s="393"/>
      <c r="F32" s="393"/>
      <c r="G32" s="393"/>
      <c r="H32" s="393"/>
      <c r="I32" s="393"/>
      <c r="J32" s="393"/>
      <c r="K32" s="393"/>
      <c r="L32" s="393"/>
      <c r="M32" s="308"/>
      <c r="N32" s="308"/>
      <c r="O32" s="308"/>
      <c r="P32" s="308"/>
      <c r="Q32" s="308"/>
      <c r="R32" s="308"/>
      <c r="S32" s="78"/>
      <c r="T32" s="283">
        <v>1577000033596</v>
      </c>
      <c r="U32" s="282" t="s">
        <v>104</v>
      </c>
      <c r="V32" s="459"/>
      <c r="W32" s="282"/>
      <c r="X32" s="285"/>
      <c r="Y32" s="285"/>
      <c r="Z32" s="285"/>
      <c r="AA32" s="285"/>
      <c r="AB32" s="74"/>
      <c r="AC32" s="153"/>
      <c r="AD32" s="76"/>
      <c r="AE32" s="76"/>
      <c r="AF32" s="76"/>
      <c r="AG32" s="138"/>
      <c r="AH32" s="76"/>
      <c r="AI32" s="76"/>
      <c r="AJ32" s="76"/>
      <c r="AK32" s="138"/>
      <c r="AL32" s="74"/>
      <c r="AM32" s="74"/>
      <c r="AN32" s="76"/>
      <c r="AO32" s="76"/>
      <c r="AP32" s="76"/>
      <c r="AQ32" s="74"/>
      <c r="AR32" s="112">
        <v>241684</v>
      </c>
      <c r="AS32" s="113"/>
      <c r="AT32" s="74"/>
      <c r="AU32" s="76"/>
      <c r="AV32" s="76"/>
      <c r="AW32" s="76"/>
      <c r="AX32" s="76"/>
      <c r="AY32" s="76"/>
      <c r="AZ32" s="76"/>
    </row>
    <row r="33" spans="1:52" s="115" customFormat="1" ht="18" customHeight="1">
      <c r="A33" s="303">
        <v>28</v>
      </c>
      <c r="B33" s="303">
        <v>3276</v>
      </c>
      <c r="C33" s="274" t="s">
        <v>140</v>
      </c>
      <c r="D33" s="393"/>
      <c r="E33" s="393"/>
      <c r="F33" s="393"/>
      <c r="G33" s="393"/>
      <c r="H33" s="393"/>
      <c r="I33" s="393"/>
      <c r="J33" s="393"/>
      <c r="K33" s="393"/>
      <c r="L33" s="393"/>
      <c r="M33" s="308"/>
      <c r="N33" s="308"/>
      <c r="O33" s="308"/>
      <c r="P33" s="308"/>
      <c r="Q33" s="308"/>
      <c r="R33" s="308"/>
      <c r="S33" s="78"/>
      <c r="T33" s="283">
        <v>1577000034967</v>
      </c>
      <c r="U33" s="282" t="s">
        <v>104</v>
      </c>
      <c r="V33" s="459"/>
      <c r="W33" s="282"/>
      <c r="X33" s="285"/>
      <c r="Y33" s="285"/>
      <c r="Z33" s="285"/>
      <c r="AA33" s="285"/>
      <c r="AB33" s="74"/>
      <c r="AC33" s="153"/>
      <c r="AD33" s="76"/>
      <c r="AE33" s="76"/>
      <c r="AF33" s="76"/>
      <c r="AG33" s="138"/>
      <c r="AH33" s="76"/>
      <c r="AI33" s="76"/>
      <c r="AJ33" s="76"/>
      <c r="AK33" s="138"/>
      <c r="AL33" s="74"/>
      <c r="AM33" s="74"/>
      <c r="AN33" s="76"/>
      <c r="AO33" s="76"/>
      <c r="AP33" s="76"/>
      <c r="AQ33" s="74"/>
      <c r="AR33" s="112">
        <v>241794</v>
      </c>
      <c r="AS33" s="113"/>
      <c r="AT33" s="74"/>
      <c r="AU33" s="76"/>
      <c r="AV33" s="76"/>
      <c r="AW33" s="76"/>
      <c r="AX33" s="76"/>
      <c r="AY33" s="76"/>
      <c r="AZ33" s="76"/>
    </row>
    <row r="34" spans="1:52" s="115" customFormat="1" ht="18" customHeight="1">
      <c r="A34" s="303">
        <v>29</v>
      </c>
      <c r="B34" s="303">
        <v>3296</v>
      </c>
      <c r="C34" s="273" t="s">
        <v>141</v>
      </c>
      <c r="D34" s="394"/>
      <c r="E34" s="394"/>
      <c r="F34" s="394"/>
      <c r="G34" s="394"/>
      <c r="H34" s="394"/>
      <c r="I34" s="394"/>
      <c r="J34" s="394"/>
      <c r="K34" s="394"/>
      <c r="L34" s="394"/>
      <c r="M34" s="76"/>
      <c r="N34" s="76"/>
      <c r="O34" s="76"/>
      <c r="P34" s="76"/>
      <c r="Q34" s="76"/>
      <c r="R34" s="76"/>
      <c r="S34" s="74"/>
      <c r="T34" s="312">
        <v>1577000035335</v>
      </c>
      <c r="U34" s="313" t="s">
        <v>104</v>
      </c>
      <c r="V34" s="459"/>
      <c r="W34" s="282"/>
      <c r="X34" s="285"/>
      <c r="Y34" s="285"/>
      <c r="Z34" s="285"/>
      <c r="AA34" s="285"/>
      <c r="AB34" s="74"/>
      <c r="AC34" s="153"/>
      <c r="AD34" s="76"/>
      <c r="AE34" s="76"/>
      <c r="AF34" s="76"/>
      <c r="AG34" s="138"/>
      <c r="AH34" s="76"/>
      <c r="AI34" s="76"/>
      <c r="AJ34" s="76"/>
      <c r="AK34" s="138"/>
      <c r="AL34" s="74"/>
      <c r="AM34" s="74"/>
      <c r="AN34" s="76"/>
      <c r="AO34" s="76"/>
      <c r="AP34" s="76"/>
      <c r="AQ34" s="74"/>
      <c r="AR34" s="112"/>
      <c r="AS34" s="113"/>
      <c r="AT34" s="74"/>
      <c r="AU34" s="76"/>
      <c r="AV34" s="76"/>
      <c r="AW34" s="76"/>
      <c r="AX34" s="76"/>
      <c r="AY34" s="76"/>
      <c r="AZ34" s="76"/>
    </row>
    <row r="35" spans="1:52" s="115" customFormat="1" ht="18" customHeight="1">
      <c r="A35" s="303"/>
      <c r="B35" s="303"/>
      <c r="C35" s="274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78"/>
      <c r="T35" s="305"/>
      <c r="U35" s="282"/>
      <c r="V35" s="282"/>
      <c r="W35" s="282"/>
      <c r="X35" s="285"/>
      <c r="Y35" s="285"/>
      <c r="Z35" s="285"/>
      <c r="AA35" s="285"/>
      <c r="AB35" s="74"/>
      <c r="AC35" s="153"/>
      <c r="AD35" s="76"/>
      <c r="AE35" s="76"/>
      <c r="AF35" s="76"/>
      <c r="AG35" s="138"/>
      <c r="AH35" s="76"/>
      <c r="AI35" s="76"/>
      <c r="AJ35" s="76"/>
      <c r="AK35" s="138"/>
      <c r="AL35" s="74"/>
      <c r="AM35" s="74"/>
      <c r="AN35" s="76"/>
      <c r="AO35" s="76"/>
      <c r="AP35" s="76"/>
      <c r="AQ35" s="74"/>
      <c r="AR35" s="112"/>
      <c r="AS35" s="113"/>
      <c r="AT35" s="74"/>
      <c r="AU35" s="76"/>
      <c r="AV35" s="76"/>
      <c r="AW35" s="76"/>
      <c r="AX35" s="76"/>
      <c r="AY35" s="76"/>
      <c r="AZ35" s="76"/>
    </row>
    <row r="36" spans="1:52" s="306" customFormat="1" ht="18" customHeight="1">
      <c r="A36" s="303"/>
      <c r="B36" s="303"/>
      <c r="C36" s="273"/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5"/>
      <c r="U36" s="282"/>
      <c r="V36" s="282"/>
      <c r="W36" s="282"/>
      <c r="X36" s="285"/>
      <c r="Y36" s="285"/>
      <c r="Z36" s="285"/>
      <c r="AA36" s="285"/>
      <c r="AB36" s="307"/>
      <c r="AC36" s="307"/>
      <c r="AD36" s="307"/>
      <c r="AE36" s="307"/>
      <c r="AF36" s="307"/>
      <c r="AG36" s="307"/>
      <c r="AH36" s="307"/>
      <c r="AI36" s="307"/>
      <c r="AJ36" s="307"/>
      <c r="AK36" s="307"/>
      <c r="AL36" s="307"/>
      <c r="AM36" s="307"/>
      <c r="AN36" s="307"/>
      <c r="AO36" s="307"/>
      <c r="AP36" s="307"/>
      <c r="AQ36" s="307"/>
      <c r="AR36" s="307"/>
      <c r="AS36" s="307"/>
      <c r="AT36" s="307"/>
      <c r="AU36" s="307"/>
      <c r="AV36" s="307"/>
      <c r="AW36" s="307"/>
      <c r="AX36" s="307"/>
      <c r="AY36" s="307"/>
      <c r="AZ36" s="307"/>
    </row>
    <row r="37" spans="1:52" ht="18" customHeight="1">
      <c r="P37" s="18" t="s">
        <v>118</v>
      </c>
      <c r="Q37" s="27" t="s">
        <v>4</v>
      </c>
      <c r="R37" s="28" t="s">
        <v>5</v>
      </c>
      <c r="S37" s="29" t="s">
        <v>6</v>
      </c>
      <c r="X37" s="594" t="s">
        <v>142</v>
      </c>
      <c r="Y37" s="594"/>
      <c r="Z37" s="30">
        <f>COUNTIF(Z6:Z36,"ห้วยเย็น")</f>
        <v>0</v>
      </c>
    </row>
    <row r="38" spans="1:52" ht="18" customHeight="1">
      <c r="P38" s="19"/>
      <c r="Q38" s="30">
        <v>16</v>
      </c>
      <c r="R38" s="30">
        <f>COUNTIF(U6:U36,"ญ")</f>
        <v>13</v>
      </c>
      <c r="S38" s="30">
        <v>29</v>
      </c>
      <c r="X38" s="594" t="s">
        <v>143</v>
      </c>
      <c r="Y38" s="594"/>
      <c r="Z38" s="30">
        <f>COUNTIF(Z6:Z36,"เมืองกาญจน์")</f>
        <v>0</v>
      </c>
    </row>
    <row r="39" spans="1:52" ht="18" customHeight="1">
      <c r="P39" s="278"/>
      <c r="Q39" s="31"/>
      <c r="R39" s="31"/>
      <c r="S39" s="31"/>
      <c r="X39" s="12"/>
      <c r="Y39" s="12"/>
      <c r="Z39" s="30"/>
    </row>
    <row r="40" spans="1:52" ht="18" customHeight="1"/>
    <row r="41" spans="1:52" ht="18" customHeight="1"/>
    <row r="42" spans="1:52" ht="18" customHeight="1"/>
    <row r="43" spans="1:52" ht="18" customHeight="1"/>
    <row r="44" spans="1:52" ht="18" customHeight="1"/>
    <row r="45" spans="1:52" ht="18" customHeight="1"/>
    <row r="46" spans="1:52" ht="18" customHeight="1"/>
    <row r="47" spans="1:52" ht="18" customHeight="1"/>
    <row r="48" spans="1:52" ht="18" customHeight="1"/>
  </sheetData>
  <mergeCells count="12">
    <mergeCell ref="AH5:AJ5"/>
    <mergeCell ref="X37:Y37"/>
    <mergeCell ref="X38:Y38"/>
    <mergeCell ref="A3:A5"/>
    <mergeCell ref="B3:B5"/>
    <mergeCell ref="C3:C5"/>
    <mergeCell ref="S3:S4"/>
    <mergeCell ref="A1:S1"/>
    <mergeCell ref="A2:S2"/>
    <mergeCell ref="D3:R3"/>
    <mergeCell ref="X4:Z4"/>
    <mergeCell ref="AD5:AF5"/>
  </mergeCells>
  <pageMargins left="0.78740157480314998" right="0.196850393700787" top="0.39370078740157499" bottom="0.15748031496063" header="0.31496062992126" footer="0.31496062992126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AU164"/>
  <sheetViews>
    <sheetView topLeftCell="A13" workbookViewId="0">
      <selection activeCell="A28" sqref="A28"/>
    </sheetView>
  </sheetViews>
  <sheetFormatPr defaultColWidth="9" defaultRowHeight="23.25"/>
  <cols>
    <col min="1" max="1" width="3.125" style="16" customWidth="1"/>
    <col min="2" max="2" width="6.375" style="16" customWidth="1"/>
    <col min="3" max="3" width="21.75" style="16" customWidth="1"/>
    <col min="4" max="4" width="2.625" style="16" customWidth="1"/>
    <col min="5" max="17" width="3.25" style="16" customWidth="1"/>
    <col min="18" max="18" width="3.125" style="16" customWidth="1"/>
    <col min="19" max="19" width="7.5" style="16" customWidth="1"/>
    <col min="20" max="20" width="20.75" style="16" customWidth="1"/>
    <col min="21" max="23" width="9.5" style="16" customWidth="1"/>
    <col min="24" max="24" width="7.875" style="16" customWidth="1"/>
    <col min="25" max="25" width="11" style="16" customWidth="1"/>
    <col min="26" max="26" width="13.75" style="16" customWidth="1"/>
    <col min="27" max="27" width="26" style="16" customWidth="1"/>
    <col min="28" max="28" width="6.75" style="16" customWidth="1"/>
    <col min="29" max="29" width="11.625" style="16" customWidth="1"/>
    <col min="30" max="30" width="5.25" style="16" customWidth="1"/>
    <col min="31" max="32" width="9" style="16" customWidth="1"/>
    <col min="33" max="33" width="15.125" style="16" customWidth="1"/>
    <col min="34" max="35" width="6.75" style="16" customWidth="1"/>
    <col min="36" max="36" width="10.25" style="16" customWidth="1"/>
    <col min="37" max="37" width="11.875" style="16" customWidth="1"/>
    <col min="38" max="38" width="4.25" style="16" customWidth="1"/>
    <col min="39" max="39" width="3.5" style="16" customWidth="1"/>
    <col min="40" max="40" width="6.25" style="16" customWidth="1"/>
    <col min="41" max="41" width="7.5" style="16" customWidth="1"/>
    <col min="42" max="42" width="7" style="16" customWidth="1"/>
    <col min="43" max="43" width="6.5" style="16" customWidth="1"/>
    <col min="44" max="44" width="9" style="16"/>
    <col min="45" max="45" width="13" style="16" customWidth="1"/>
    <col min="46" max="46" width="14.75" style="16" customWidth="1"/>
    <col min="47" max="16384" width="9" style="16"/>
  </cols>
  <sheetData>
    <row r="1" spans="1:47">
      <c r="A1" s="587" t="s">
        <v>1216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150"/>
      <c r="U1" s="150"/>
      <c r="V1" s="150"/>
      <c r="W1" s="150"/>
    </row>
    <row r="2" spans="1:47">
      <c r="A2" s="588" t="s">
        <v>60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150"/>
      <c r="U2" s="150"/>
      <c r="V2" s="150"/>
      <c r="W2" s="150"/>
    </row>
    <row r="3" spans="1:47">
      <c r="A3" s="589" t="s">
        <v>61</v>
      </c>
      <c r="B3" s="590" t="s">
        <v>62</v>
      </c>
      <c r="C3" s="589" t="s">
        <v>63</v>
      </c>
      <c r="D3" s="591" t="s">
        <v>64</v>
      </c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3"/>
      <c r="S3" s="594" t="s">
        <v>65</v>
      </c>
      <c r="X3" s="147"/>
      <c r="Y3" s="147"/>
      <c r="Z3" s="147"/>
    </row>
    <row r="4" spans="1:47" ht="57" customHeight="1">
      <c r="A4" s="589"/>
      <c r="B4" s="590"/>
      <c r="C4" s="589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594"/>
      <c r="T4" s="20"/>
      <c r="U4" s="45"/>
      <c r="V4" s="45"/>
      <c r="W4" s="45"/>
      <c r="X4" s="595" t="s">
        <v>66</v>
      </c>
      <c r="Y4" s="595"/>
      <c r="Z4" s="595"/>
      <c r="AR4" s="94" t="s">
        <v>67</v>
      </c>
      <c r="AS4" s="47" t="s">
        <v>68</v>
      </c>
      <c r="AT4" s="95" t="s">
        <v>69</v>
      </c>
    </row>
    <row r="5" spans="1:47">
      <c r="A5" s="589"/>
      <c r="B5" s="590"/>
      <c r="C5" s="589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51" t="s">
        <v>70</v>
      </c>
      <c r="U5" s="151" t="s">
        <v>71</v>
      </c>
      <c r="V5" s="85" t="s">
        <v>72</v>
      </c>
      <c r="W5" s="232" t="s">
        <v>73</v>
      </c>
      <c r="X5" s="12"/>
      <c r="Y5" s="12"/>
      <c r="Z5" s="36"/>
      <c r="AA5" s="288" t="s">
        <v>74</v>
      </c>
      <c r="AB5" s="289"/>
      <c r="AC5" s="37" t="s">
        <v>75</v>
      </c>
      <c r="AD5" s="598" t="s">
        <v>76</v>
      </c>
      <c r="AE5" s="598"/>
      <c r="AF5" s="598"/>
      <c r="AG5" s="37" t="s">
        <v>77</v>
      </c>
      <c r="AH5" s="598" t="s">
        <v>78</v>
      </c>
      <c r="AI5" s="598"/>
      <c r="AJ5" s="598"/>
      <c r="AK5" s="44" t="s">
        <v>79</v>
      </c>
      <c r="AL5" s="44" t="s">
        <v>80</v>
      </c>
      <c r="AM5" s="44"/>
      <c r="AN5" s="44"/>
      <c r="AO5" s="44"/>
      <c r="AP5" s="44"/>
      <c r="AQ5" s="44"/>
      <c r="AR5" s="155"/>
      <c r="AS5" s="156">
        <f ca="1">TODAY()</f>
        <v>45817</v>
      </c>
      <c r="AT5" s="157"/>
    </row>
    <row r="6" spans="1:47" ht="18" customHeight="1">
      <c r="A6" s="10">
        <v>1</v>
      </c>
      <c r="B6" s="10">
        <v>3157</v>
      </c>
      <c r="C6" s="273" t="s">
        <v>144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2"/>
      <c r="T6" s="304">
        <v>1570301239413</v>
      </c>
      <c r="U6" s="280" t="s">
        <v>82</v>
      </c>
      <c r="V6" s="280"/>
      <c r="W6" s="280"/>
      <c r="X6" s="281" t="s">
        <v>145</v>
      </c>
      <c r="Y6" s="281" t="s">
        <v>146</v>
      </c>
      <c r="Z6" s="281" t="s">
        <v>147</v>
      </c>
      <c r="AA6" s="281" t="s">
        <v>148</v>
      </c>
      <c r="AB6" s="15"/>
      <c r="AC6" s="41"/>
      <c r="AG6" s="45"/>
      <c r="AK6" s="45"/>
      <c r="AL6" s="15"/>
      <c r="AM6" s="15"/>
      <c r="AQ6" s="15"/>
      <c r="AR6" s="55"/>
      <c r="AS6" s="59"/>
      <c r="AT6" s="101"/>
    </row>
    <row r="7" spans="1:47" s="60" customFormat="1" ht="18" customHeight="1">
      <c r="A7" s="10">
        <v>2</v>
      </c>
      <c r="B7" s="10">
        <v>3158</v>
      </c>
      <c r="C7" s="273" t="s">
        <v>149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3"/>
      <c r="T7" s="304">
        <v>1570301239502</v>
      </c>
      <c r="U7" s="282" t="s">
        <v>82</v>
      </c>
      <c r="V7" s="282"/>
      <c r="W7" s="282"/>
      <c r="X7" s="281" t="s">
        <v>150</v>
      </c>
      <c r="Y7" s="281" t="s">
        <v>151</v>
      </c>
      <c r="Z7" s="281" t="s">
        <v>152</v>
      </c>
      <c r="AA7" s="281" t="s">
        <v>153</v>
      </c>
      <c r="AB7" s="183"/>
      <c r="AC7" s="290"/>
      <c r="AG7" s="291"/>
      <c r="AK7" s="291"/>
      <c r="AL7" s="183"/>
      <c r="AM7" s="183"/>
      <c r="AQ7" s="183"/>
      <c r="AR7" s="70"/>
      <c r="AS7" s="211"/>
      <c r="AT7" s="292"/>
    </row>
    <row r="8" spans="1:47" ht="18" customHeight="1">
      <c r="A8" s="10">
        <v>3</v>
      </c>
      <c r="B8" s="10">
        <v>3159</v>
      </c>
      <c r="C8" s="273" t="s">
        <v>154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2"/>
      <c r="T8" s="304">
        <v>1577000031356</v>
      </c>
      <c r="U8" s="280" t="s">
        <v>82</v>
      </c>
      <c r="V8" s="280"/>
      <c r="W8" s="280"/>
      <c r="X8" s="281" t="s">
        <v>150</v>
      </c>
      <c r="Y8" s="281" t="s">
        <v>155</v>
      </c>
      <c r="Z8" s="281" t="s">
        <v>156</v>
      </c>
      <c r="AA8" s="281" t="s">
        <v>157</v>
      </c>
      <c r="AB8" s="15"/>
      <c r="AC8" s="41"/>
      <c r="AG8" s="45"/>
      <c r="AK8" s="45"/>
      <c r="AL8" s="15"/>
      <c r="AM8" s="15"/>
      <c r="AQ8" s="15"/>
      <c r="AR8" s="55"/>
      <c r="AS8" s="59"/>
      <c r="AT8" s="101"/>
    </row>
    <row r="9" spans="1:47" s="60" customFormat="1" ht="18" customHeight="1">
      <c r="A9" s="10">
        <v>4</v>
      </c>
      <c r="B9" s="10">
        <v>3160</v>
      </c>
      <c r="C9" s="273" t="s">
        <v>158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3"/>
      <c r="T9" s="304">
        <v>1570301239359</v>
      </c>
      <c r="U9" s="282" t="s">
        <v>82</v>
      </c>
      <c r="V9" s="282"/>
      <c r="W9" s="282"/>
      <c r="X9" s="281" t="s">
        <v>145</v>
      </c>
      <c r="Y9" s="281" t="s">
        <v>159</v>
      </c>
      <c r="Z9" s="281" t="s">
        <v>160</v>
      </c>
      <c r="AA9" s="281" t="s">
        <v>161</v>
      </c>
      <c r="AB9" s="183"/>
      <c r="AC9" s="290"/>
      <c r="AG9" s="291"/>
      <c r="AK9" s="291"/>
      <c r="AL9" s="183"/>
      <c r="AM9" s="183"/>
      <c r="AQ9" s="183"/>
      <c r="AR9" s="70"/>
      <c r="AS9" s="211"/>
      <c r="AT9" s="292"/>
    </row>
    <row r="10" spans="1:47" s="60" customFormat="1" ht="18" customHeight="1">
      <c r="A10" s="10">
        <v>5</v>
      </c>
      <c r="B10" s="10">
        <v>3162</v>
      </c>
      <c r="C10" s="273" t="s">
        <v>162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3"/>
      <c r="T10" s="304">
        <v>1577000032263</v>
      </c>
      <c r="U10" s="282" t="s">
        <v>82</v>
      </c>
      <c r="V10" s="282"/>
      <c r="W10" s="282"/>
      <c r="X10" s="281" t="s">
        <v>150</v>
      </c>
      <c r="Y10" s="281" t="s">
        <v>163</v>
      </c>
      <c r="Z10" s="281" t="s">
        <v>164</v>
      </c>
      <c r="AA10" s="281" t="s">
        <v>165</v>
      </c>
      <c r="AB10" s="183"/>
      <c r="AC10" s="290"/>
      <c r="AG10" s="291"/>
      <c r="AK10" s="291"/>
      <c r="AL10" s="183"/>
      <c r="AM10" s="183"/>
      <c r="AQ10" s="183"/>
      <c r="AR10" s="70"/>
      <c r="AS10" s="211"/>
      <c r="AT10" s="292"/>
    </row>
    <row r="11" spans="1:47" s="60" customFormat="1" ht="18" customHeight="1">
      <c r="A11" s="10">
        <v>6</v>
      </c>
      <c r="B11" s="10">
        <v>3164</v>
      </c>
      <c r="C11" s="273" t="s">
        <v>166</v>
      </c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3"/>
      <c r="T11" s="304">
        <v>57030364104</v>
      </c>
      <c r="U11" s="282" t="s">
        <v>82</v>
      </c>
      <c r="V11" s="282"/>
      <c r="W11" s="282"/>
      <c r="X11" s="281" t="s">
        <v>150</v>
      </c>
      <c r="Y11" s="281" t="s">
        <v>167</v>
      </c>
      <c r="Z11" s="281" t="s">
        <v>168</v>
      </c>
      <c r="AA11" s="281" t="s">
        <v>169</v>
      </c>
      <c r="AB11" s="183"/>
      <c r="AC11" s="290"/>
      <c r="AG11" s="291"/>
      <c r="AK11" s="291"/>
      <c r="AL11" s="183"/>
      <c r="AM11" s="183"/>
      <c r="AQ11" s="183"/>
      <c r="AR11" s="70"/>
      <c r="AS11" s="211"/>
      <c r="AT11" s="292"/>
    </row>
    <row r="12" spans="1:47" ht="18" customHeight="1">
      <c r="A12" s="10">
        <v>7</v>
      </c>
      <c r="B12" s="10">
        <v>3165</v>
      </c>
      <c r="C12" s="273" t="s">
        <v>170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2"/>
      <c r="T12" s="304">
        <v>1577000029670</v>
      </c>
      <c r="U12" s="280" t="s">
        <v>82</v>
      </c>
      <c r="V12" s="280"/>
      <c r="W12" s="280"/>
      <c r="X12" s="281" t="s">
        <v>150</v>
      </c>
      <c r="Y12" s="281" t="s">
        <v>171</v>
      </c>
      <c r="Z12" s="281" t="s">
        <v>147</v>
      </c>
      <c r="AA12" s="281" t="s">
        <v>172</v>
      </c>
      <c r="AB12" s="15"/>
      <c r="AC12" s="41"/>
      <c r="AG12" s="45"/>
      <c r="AK12" s="45"/>
      <c r="AL12" s="15"/>
      <c r="AM12" s="15"/>
      <c r="AQ12" s="15"/>
      <c r="AR12" s="55"/>
      <c r="AS12" s="59"/>
      <c r="AT12" s="101"/>
    </row>
    <row r="13" spans="1:47" s="60" customFormat="1" ht="18" customHeight="1">
      <c r="A13" s="10">
        <v>8</v>
      </c>
      <c r="B13" s="10">
        <v>3166</v>
      </c>
      <c r="C13" s="273" t="s">
        <v>173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3"/>
      <c r="T13" s="304">
        <v>1577000031020</v>
      </c>
      <c r="U13" s="282" t="s">
        <v>82</v>
      </c>
      <c r="V13" s="282"/>
      <c r="W13" s="282"/>
      <c r="X13" s="281" t="s">
        <v>150</v>
      </c>
      <c r="Y13" s="281" t="s">
        <v>174</v>
      </c>
      <c r="Z13" s="281" t="s">
        <v>175</v>
      </c>
      <c r="AA13" s="281"/>
      <c r="AB13" s="183"/>
      <c r="AC13" s="290"/>
      <c r="AG13" s="291"/>
      <c r="AK13" s="291"/>
      <c r="AL13" s="183"/>
      <c r="AM13" s="183"/>
      <c r="AQ13" s="183"/>
      <c r="AR13" s="70"/>
      <c r="AS13" s="211"/>
      <c r="AT13" s="292"/>
    </row>
    <row r="14" spans="1:47" ht="18" customHeight="1">
      <c r="A14" s="10">
        <v>9</v>
      </c>
      <c r="B14" s="10">
        <v>3167</v>
      </c>
      <c r="C14" s="273" t="s">
        <v>176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2"/>
      <c r="T14" s="304"/>
      <c r="U14" s="280" t="s">
        <v>82</v>
      </c>
      <c r="V14" s="280"/>
      <c r="W14" s="280"/>
      <c r="X14" s="281"/>
      <c r="Y14" s="281"/>
      <c r="Z14" s="281"/>
      <c r="AA14" s="281"/>
      <c r="AB14" s="15"/>
      <c r="AC14" s="41"/>
      <c r="AG14" s="45"/>
      <c r="AK14" s="45"/>
      <c r="AL14" s="15"/>
      <c r="AM14" s="15"/>
      <c r="AQ14" s="15"/>
      <c r="AR14" s="55"/>
      <c r="AS14" s="59"/>
      <c r="AT14" s="101"/>
    </row>
    <row r="15" spans="1:47" s="159" customFormat="1" ht="18" customHeight="1">
      <c r="A15" s="10">
        <v>10</v>
      </c>
      <c r="B15" s="255">
        <v>3348</v>
      </c>
      <c r="C15" s="256" t="s">
        <v>177</v>
      </c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401"/>
      <c r="T15" s="261">
        <v>1570301239260</v>
      </c>
      <c r="U15" s="280" t="s">
        <v>82</v>
      </c>
      <c r="V15" s="262">
        <v>241287</v>
      </c>
      <c r="W15" s="261"/>
      <c r="X15" s="262"/>
      <c r="Y15" s="260"/>
      <c r="Z15" s="216"/>
      <c r="AA15" s="263"/>
      <c r="AB15" s="263"/>
      <c r="AC15" s="264"/>
      <c r="AD15" s="265"/>
      <c r="AE15" s="265"/>
      <c r="AF15" s="265"/>
      <c r="AG15" s="268"/>
      <c r="AH15" s="265"/>
      <c r="AI15" s="265"/>
      <c r="AJ15" s="265"/>
      <c r="AK15" s="268"/>
      <c r="AL15" s="263"/>
      <c r="AM15" s="263"/>
      <c r="AN15" s="265"/>
      <c r="AO15" s="265"/>
      <c r="AP15" s="265"/>
      <c r="AQ15" s="263"/>
      <c r="AR15" s="271"/>
      <c r="AS15" s="272"/>
      <c r="AT15" s="260"/>
      <c r="AU15" s="265"/>
    </row>
    <row r="16" spans="1:47" s="159" customFormat="1" ht="18" customHeight="1">
      <c r="A16" s="10">
        <v>11</v>
      </c>
      <c r="B16" s="255">
        <v>3349</v>
      </c>
      <c r="C16" s="256" t="s">
        <v>178</v>
      </c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401"/>
      <c r="T16" s="261">
        <v>1577000025062</v>
      </c>
      <c r="U16" s="280" t="s">
        <v>82</v>
      </c>
      <c r="V16" s="262">
        <v>240613</v>
      </c>
      <c r="W16" s="261"/>
      <c r="X16" s="262"/>
      <c r="Y16" s="260"/>
      <c r="Z16" s="260"/>
      <c r="AA16" s="263"/>
      <c r="AB16" s="263"/>
      <c r="AC16" s="264"/>
      <c r="AD16" s="265"/>
      <c r="AE16" s="265"/>
      <c r="AF16" s="265"/>
      <c r="AG16" s="268"/>
      <c r="AH16" s="265"/>
      <c r="AI16" s="265"/>
      <c r="AJ16" s="265"/>
      <c r="AK16" s="268"/>
      <c r="AL16" s="263"/>
      <c r="AM16" s="263"/>
      <c r="AN16" s="265"/>
      <c r="AO16" s="265"/>
      <c r="AP16" s="265"/>
      <c r="AQ16" s="263"/>
      <c r="AR16" s="271"/>
      <c r="AS16" s="272"/>
      <c r="AT16" s="260"/>
      <c r="AU16" s="265"/>
    </row>
    <row r="17" spans="1:47" s="159" customFormat="1" ht="18" customHeight="1">
      <c r="A17" s="10">
        <v>12</v>
      </c>
      <c r="B17" s="255">
        <v>3393</v>
      </c>
      <c r="C17" s="256" t="s">
        <v>1190</v>
      </c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401"/>
      <c r="T17" s="261">
        <v>1570800172632</v>
      </c>
      <c r="U17" s="280" t="s">
        <v>82</v>
      </c>
      <c r="V17" s="262"/>
      <c r="W17" s="261"/>
      <c r="X17" s="262"/>
      <c r="Y17" s="260"/>
      <c r="Z17" s="260"/>
      <c r="AA17" s="263"/>
      <c r="AB17" s="263"/>
      <c r="AC17" s="264"/>
      <c r="AD17" s="265"/>
      <c r="AE17" s="265"/>
      <c r="AF17" s="265"/>
      <c r="AG17" s="268"/>
      <c r="AH17" s="265"/>
      <c r="AI17" s="265"/>
      <c r="AJ17" s="265"/>
      <c r="AK17" s="268"/>
      <c r="AL17" s="263"/>
      <c r="AM17" s="263"/>
      <c r="AN17" s="265"/>
      <c r="AO17" s="265"/>
      <c r="AP17" s="265"/>
      <c r="AQ17" s="263"/>
      <c r="AR17" s="271"/>
      <c r="AS17" s="272"/>
      <c r="AT17" s="260"/>
      <c r="AU17" s="265"/>
    </row>
    <row r="18" spans="1:47" s="159" customFormat="1" ht="18" customHeight="1">
      <c r="A18" s="10">
        <v>13</v>
      </c>
      <c r="B18" s="255">
        <v>3430</v>
      </c>
      <c r="C18" s="447" t="s">
        <v>1255</v>
      </c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401"/>
      <c r="T18" s="279">
        <v>1570301239219</v>
      </c>
      <c r="U18" s="282" t="s">
        <v>82</v>
      </c>
      <c r="V18" s="418">
        <v>241279</v>
      </c>
      <c r="W18" s="261"/>
      <c r="X18" s="262"/>
      <c r="Y18" s="260"/>
      <c r="Z18" s="260"/>
      <c r="AA18" s="263"/>
      <c r="AB18" s="263"/>
      <c r="AC18" s="264"/>
      <c r="AD18" s="265"/>
      <c r="AE18" s="265"/>
      <c r="AF18" s="265"/>
      <c r="AG18" s="268"/>
      <c r="AH18" s="265"/>
      <c r="AI18" s="265"/>
      <c r="AJ18" s="265"/>
      <c r="AK18" s="268"/>
      <c r="AL18" s="263"/>
      <c r="AM18" s="263"/>
      <c r="AN18" s="265"/>
      <c r="AO18" s="265"/>
      <c r="AP18" s="265"/>
      <c r="AQ18" s="263"/>
      <c r="AR18" s="271"/>
      <c r="AS18" s="272"/>
      <c r="AT18" s="260"/>
      <c r="AU18" s="265"/>
    </row>
    <row r="19" spans="1:47" s="159" customFormat="1" ht="18" customHeight="1">
      <c r="A19" s="10">
        <v>14</v>
      </c>
      <c r="B19" s="255">
        <v>3431</v>
      </c>
      <c r="C19" s="447" t="s">
        <v>1256</v>
      </c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401"/>
      <c r="T19" s="279">
        <v>1579901886906</v>
      </c>
      <c r="U19" s="282" t="s">
        <v>82</v>
      </c>
      <c r="V19" s="418">
        <v>241439</v>
      </c>
      <c r="W19" s="261"/>
      <c r="X19" s="262"/>
      <c r="Y19" s="260"/>
      <c r="Z19" s="260"/>
      <c r="AA19" s="263"/>
      <c r="AB19" s="263"/>
      <c r="AC19" s="264"/>
      <c r="AD19" s="265"/>
      <c r="AE19" s="265"/>
      <c r="AF19" s="265"/>
      <c r="AG19" s="268"/>
      <c r="AH19" s="265"/>
      <c r="AI19" s="265"/>
      <c r="AJ19" s="265"/>
      <c r="AK19" s="268"/>
      <c r="AL19" s="263"/>
      <c r="AM19" s="263"/>
      <c r="AN19" s="265"/>
      <c r="AO19" s="265"/>
      <c r="AP19" s="265"/>
      <c r="AQ19" s="263"/>
      <c r="AR19" s="271"/>
      <c r="AS19" s="272"/>
      <c r="AT19" s="260"/>
      <c r="AU19" s="265"/>
    </row>
    <row r="20" spans="1:47" s="159" customFormat="1" ht="18" customHeight="1">
      <c r="A20" s="10">
        <v>15</v>
      </c>
      <c r="B20" s="255">
        <v>3468</v>
      </c>
      <c r="C20" s="447" t="s">
        <v>1333</v>
      </c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401"/>
      <c r="T20" s="279">
        <v>1579901853188</v>
      </c>
      <c r="U20" s="282" t="s">
        <v>82</v>
      </c>
      <c r="V20" s="515" t="s">
        <v>1334</v>
      </c>
      <c r="W20" s="261"/>
      <c r="X20" s="262"/>
      <c r="Y20" s="260"/>
      <c r="Z20" s="260"/>
      <c r="AA20" s="263"/>
      <c r="AB20" s="263"/>
      <c r="AC20" s="264"/>
      <c r="AD20" s="265"/>
      <c r="AE20" s="265"/>
      <c r="AF20" s="265"/>
      <c r="AG20" s="268"/>
      <c r="AH20" s="265"/>
      <c r="AI20" s="265"/>
      <c r="AJ20" s="265"/>
      <c r="AK20" s="268"/>
      <c r="AL20" s="263"/>
      <c r="AM20" s="263"/>
      <c r="AN20" s="265"/>
      <c r="AO20" s="265"/>
      <c r="AP20" s="265"/>
      <c r="AQ20" s="263"/>
      <c r="AR20" s="271"/>
      <c r="AS20" s="272"/>
      <c r="AT20" s="260"/>
      <c r="AU20" s="265"/>
    </row>
    <row r="21" spans="1:47" ht="18" customHeight="1">
      <c r="A21" s="10">
        <v>16</v>
      </c>
      <c r="B21" s="10">
        <v>3180</v>
      </c>
      <c r="C21" s="295" t="s">
        <v>179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85"/>
      <c r="T21" s="304">
        <v>1577000031666</v>
      </c>
      <c r="U21" s="280" t="s">
        <v>104</v>
      </c>
      <c r="V21" s="280"/>
      <c r="W21" s="280"/>
      <c r="X21" s="281" t="s">
        <v>145</v>
      </c>
      <c r="Y21" s="281" t="s">
        <v>180</v>
      </c>
      <c r="Z21" s="281" t="s">
        <v>164</v>
      </c>
      <c r="AA21" s="281" t="s">
        <v>181</v>
      </c>
      <c r="AB21" s="15"/>
      <c r="AC21" s="41"/>
      <c r="AG21" s="45"/>
      <c r="AK21" s="45"/>
      <c r="AL21" s="15"/>
      <c r="AM21" s="15"/>
      <c r="AQ21" s="15"/>
      <c r="AR21" s="293"/>
      <c r="AS21" s="59"/>
      <c r="AT21" s="294"/>
    </row>
    <row r="22" spans="1:47" ht="18" customHeight="1">
      <c r="A22" s="10">
        <v>17</v>
      </c>
      <c r="B22" s="10">
        <v>3182</v>
      </c>
      <c r="C22" s="295" t="s">
        <v>182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85"/>
      <c r="T22" s="304">
        <v>1577000031186</v>
      </c>
      <c r="U22" s="280" t="s">
        <v>104</v>
      </c>
      <c r="V22" s="280"/>
      <c r="W22" s="280"/>
      <c r="X22" s="281" t="s">
        <v>145</v>
      </c>
      <c r="Y22" s="281" t="s">
        <v>183</v>
      </c>
      <c r="Z22" s="281" t="s">
        <v>184</v>
      </c>
      <c r="AA22" s="281" t="s">
        <v>185</v>
      </c>
      <c r="AB22" s="15"/>
      <c r="AC22" s="41"/>
      <c r="AG22" s="45"/>
      <c r="AK22" s="45"/>
      <c r="AL22" s="15"/>
      <c r="AM22" s="15"/>
      <c r="AQ22" s="15"/>
      <c r="AR22" s="293"/>
      <c r="AS22" s="59"/>
      <c r="AT22" s="294"/>
    </row>
    <row r="23" spans="1:47" ht="18" customHeight="1">
      <c r="A23" s="10">
        <v>18</v>
      </c>
      <c r="B23" s="10">
        <v>3183</v>
      </c>
      <c r="C23" s="295" t="s">
        <v>186</v>
      </c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85"/>
      <c r="T23" s="304">
        <v>1577000030473</v>
      </c>
      <c r="U23" s="280" t="s">
        <v>104</v>
      </c>
      <c r="V23" s="280"/>
      <c r="W23" s="280"/>
      <c r="X23" s="281" t="s">
        <v>150</v>
      </c>
      <c r="Y23" s="281" t="s">
        <v>187</v>
      </c>
      <c r="Z23" s="281" t="s">
        <v>188</v>
      </c>
      <c r="AA23" s="281" t="s">
        <v>189</v>
      </c>
      <c r="AB23" s="15"/>
      <c r="AC23" s="41"/>
      <c r="AG23" s="45"/>
      <c r="AK23" s="45"/>
      <c r="AL23" s="15"/>
      <c r="AM23" s="15"/>
      <c r="AQ23" s="15"/>
      <c r="AR23" s="293"/>
      <c r="AS23" s="59"/>
      <c r="AT23" s="294"/>
    </row>
    <row r="24" spans="1:47" ht="18" customHeight="1">
      <c r="A24" s="10">
        <v>19</v>
      </c>
      <c r="B24" s="10">
        <v>3184</v>
      </c>
      <c r="C24" s="295" t="s">
        <v>190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85"/>
      <c r="T24" s="304">
        <v>1570301239171</v>
      </c>
      <c r="U24" s="280" t="s">
        <v>104</v>
      </c>
      <c r="V24" s="280"/>
      <c r="W24" s="280"/>
      <c r="X24" s="281" t="s">
        <v>150</v>
      </c>
      <c r="Y24" s="281" t="s">
        <v>191</v>
      </c>
      <c r="Z24" s="281" t="s">
        <v>192</v>
      </c>
      <c r="AA24" s="281" t="s">
        <v>193</v>
      </c>
      <c r="AB24" s="15"/>
      <c r="AC24" s="41"/>
      <c r="AG24" s="45"/>
      <c r="AK24" s="45"/>
      <c r="AL24" s="15"/>
      <c r="AM24" s="15"/>
      <c r="AQ24" s="15"/>
      <c r="AR24" s="293"/>
      <c r="AS24" s="59"/>
      <c r="AT24" s="294"/>
    </row>
    <row r="25" spans="1:47" ht="18" customHeight="1">
      <c r="A25" s="10">
        <v>20</v>
      </c>
      <c r="B25" s="10">
        <v>3186</v>
      </c>
      <c r="C25" s="295" t="s">
        <v>194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85"/>
      <c r="T25" s="304">
        <v>1560301609652</v>
      </c>
      <c r="U25" s="280" t="s">
        <v>104</v>
      </c>
      <c r="V25" s="280"/>
      <c r="W25" s="280"/>
      <c r="X25" s="281" t="s">
        <v>150</v>
      </c>
      <c r="Y25" s="281" t="s">
        <v>195</v>
      </c>
      <c r="Z25" s="281" t="s">
        <v>152</v>
      </c>
      <c r="AA25" s="281" t="s">
        <v>196</v>
      </c>
      <c r="AB25" s="15"/>
      <c r="AC25" s="41"/>
      <c r="AG25" s="45"/>
      <c r="AK25" s="45"/>
      <c r="AL25" s="15"/>
      <c r="AM25" s="15"/>
      <c r="AQ25" s="15"/>
      <c r="AR25" s="293"/>
      <c r="AS25" s="59"/>
      <c r="AT25" s="294"/>
    </row>
    <row r="26" spans="1:47" ht="18" customHeight="1">
      <c r="A26" s="10">
        <v>21</v>
      </c>
      <c r="B26" s="10">
        <v>3187</v>
      </c>
      <c r="C26" s="295" t="s">
        <v>197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85"/>
      <c r="T26" s="304">
        <v>1577000032000</v>
      </c>
      <c r="U26" s="280" t="s">
        <v>104</v>
      </c>
      <c r="V26" s="280"/>
      <c r="W26" s="280"/>
      <c r="X26" s="281" t="s">
        <v>198</v>
      </c>
      <c r="Y26" s="281" t="s">
        <v>199</v>
      </c>
      <c r="Z26" s="281" t="s">
        <v>200</v>
      </c>
      <c r="AA26" s="281"/>
      <c r="AB26" s="15"/>
      <c r="AC26" s="41"/>
      <c r="AG26" s="45"/>
      <c r="AK26" s="45"/>
      <c r="AL26" s="15"/>
      <c r="AM26" s="15"/>
      <c r="AQ26" s="15"/>
      <c r="AR26" s="293"/>
      <c r="AS26" s="59"/>
      <c r="AT26" s="294"/>
    </row>
    <row r="27" spans="1:47" s="60" customFormat="1" ht="18" customHeight="1">
      <c r="A27" s="10">
        <v>22</v>
      </c>
      <c r="B27" s="10">
        <v>3188</v>
      </c>
      <c r="C27" s="277" t="s">
        <v>201</v>
      </c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304"/>
      <c r="U27" s="280" t="s">
        <v>104</v>
      </c>
      <c r="V27" s="280"/>
      <c r="W27" s="280"/>
      <c r="X27" s="281"/>
      <c r="Y27" s="281"/>
      <c r="Z27" s="281"/>
      <c r="AA27" s="281" t="s">
        <v>202</v>
      </c>
    </row>
    <row r="28" spans="1:47" ht="18" customHeight="1">
      <c r="A28" s="10">
        <v>23</v>
      </c>
      <c r="B28" s="303">
        <v>3297</v>
      </c>
      <c r="C28" s="273" t="s">
        <v>203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4"/>
      <c r="T28" s="547">
        <v>570300001148</v>
      </c>
      <c r="U28" s="282" t="s">
        <v>104</v>
      </c>
      <c r="V28" s="86">
        <v>240338</v>
      </c>
      <c r="W28" s="13"/>
      <c r="X28" s="594" t="s">
        <v>142</v>
      </c>
      <c r="Y28" s="594"/>
      <c r="Z28" s="30">
        <f>COUNTIF(Z6:Z27,"ห้วยเย็น")</f>
        <v>0</v>
      </c>
    </row>
    <row r="29" spans="1:47" ht="18" customHeight="1">
      <c r="P29" s="117" t="s">
        <v>118</v>
      </c>
      <c r="Q29" s="120" t="s">
        <v>4</v>
      </c>
      <c r="R29" s="121" t="s">
        <v>5</v>
      </c>
      <c r="S29" s="122" t="s">
        <v>6</v>
      </c>
      <c r="X29" s="594" t="s">
        <v>143</v>
      </c>
      <c r="Y29" s="594"/>
      <c r="Z29" s="30">
        <f>COUNTIF(Z6:Z27,"เมืองกาญจน์")</f>
        <v>0</v>
      </c>
    </row>
    <row r="30" spans="1:47" ht="18" customHeight="1">
      <c r="P30" s="19"/>
      <c r="Q30" s="30">
        <f>COUNTIF(U6:U28,"ช")</f>
        <v>15</v>
      </c>
      <c r="R30" s="30">
        <f>COUNTIF(U6:U28,"ญ")</f>
        <v>8</v>
      </c>
      <c r="S30" s="30">
        <f>Q30+R30</f>
        <v>23</v>
      </c>
      <c r="X30" s="12"/>
      <c r="Y30" s="12"/>
      <c r="Z30" s="30"/>
    </row>
    <row r="31" spans="1:47" ht="18" customHeight="1">
      <c r="P31" s="278"/>
      <c r="Q31" s="31"/>
      <c r="R31" s="31"/>
      <c r="S31" s="31"/>
      <c r="X31" s="12"/>
      <c r="Y31" s="12"/>
      <c r="Z31" s="30"/>
    </row>
    <row r="32" spans="1:47" ht="18" customHeight="1">
      <c r="P32" s="278"/>
      <c r="Q32" s="31"/>
      <c r="R32" s="31"/>
      <c r="S32" s="31"/>
      <c r="X32" s="12"/>
      <c r="Y32" s="12"/>
      <c r="Z32" s="30"/>
    </row>
    <row r="33" spans="1:46" ht="18" customHeight="1">
      <c r="P33" s="278"/>
      <c r="Q33" s="31"/>
      <c r="R33" s="31"/>
      <c r="S33" s="31"/>
      <c r="X33" s="12"/>
      <c r="Y33" s="12"/>
      <c r="Z33" s="30"/>
    </row>
    <row r="34" spans="1:46" ht="18" customHeight="1">
      <c r="P34" s="278"/>
      <c r="Q34" s="31"/>
      <c r="R34" s="31"/>
      <c r="S34" s="31"/>
      <c r="T34" s="287">
        <v>1579901894071</v>
      </c>
      <c r="X34" s="12"/>
      <c r="Y34" s="12"/>
      <c r="Z34" s="30"/>
    </row>
    <row r="35" spans="1:46" ht="18" customHeight="1">
      <c r="P35" s="278"/>
      <c r="Q35" s="31"/>
      <c r="R35" s="31"/>
      <c r="S35" s="31"/>
      <c r="X35" s="12"/>
      <c r="Y35" s="12"/>
      <c r="Z35" s="30"/>
    </row>
    <row r="36" spans="1:46" ht="18" customHeight="1">
      <c r="P36" s="278"/>
      <c r="Q36" s="31"/>
      <c r="R36" s="31"/>
      <c r="S36" s="31"/>
      <c r="X36" s="12"/>
      <c r="Y36" s="12"/>
      <c r="Z36" s="30"/>
    </row>
    <row r="37" spans="1:46" ht="18" customHeight="1">
      <c r="P37" s="278"/>
      <c r="Q37" s="31"/>
      <c r="R37" s="31"/>
      <c r="S37" s="31"/>
      <c r="X37" s="12"/>
      <c r="Y37" s="12"/>
      <c r="Z37" s="30"/>
    </row>
    <row r="38" spans="1:46" ht="18" customHeight="1">
      <c r="P38" s="278"/>
      <c r="Q38" s="31"/>
      <c r="R38" s="31"/>
      <c r="S38" s="31"/>
      <c r="X38" s="12"/>
      <c r="Y38" s="12"/>
      <c r="Z38" s="30"/>
    </row>
    <row r="39" spans="1:46" ht="18" customHeight="1">
      <c r="P39" s="278"/>
      <c r="Q39" s="31"/>
      <c r="R39" s="31"/>
      <c r="S39" s="31"/>
      <c r="X39" s="12"/>
      <c r="Y39" s="12"/>
      <c r="Z39" s="30"/>
    </row>
    <row r="40" spans="1:46" ht="18" customHeight="1">
      <c r="P40" s="278"/>
      <c r="Q40" s="31"/>
      <c r="R40" s="31"/>
      <c r="S40" s="31"/>
      <c r="X40" s="12"/>
      <c r="Y40" s="12"/>
      <c r="Z40" s="30"/>
    </row>
    <row r="41" spans="1:46" ht="18" customHeight="1">
      <c r="P41" s="278"/>
      <c r="Q41" s="31"/>
      <c r="R41" s="31"/>
      <c r="S41" s="31"/>
      <c r="X41" s="12"/>
      <c r="Y41" s="12"/>
      <c r="Z41" s="30"/>
    </row>
    <row r="42" spans="1:46" ht="18" customHeight="1">
      <c r="P42" s="278"/>
      <c r="Q42" s="31"/>
      <c r="R42" s="31"/>
      <c r="S42" s="31"/>
      <c r="X42" s="12"/>
      <c r="Y42" s="12"/>
      <c r="Z42" s="30"/>
    </row>
    <row r="43" spans="1:46" ht="18" customHeight="1">
      <c r="P43" s="278"/>
      <c r="Q43" s="31"/>
      <c r="R43" s="31"/>
      <c r="S43" s="31"/>
      <c r="X43" s="12"/>
      <c r="Y43" s="12"/>
      <c r="Z43" s="30"/>
    </row>
    <row r="44" spans="1:46" ht="18" customHeight="1">
      <c r="P44" s="278"/>
      <c r="Q44" s="31"/>
      <c r="R44" s="31"/>
      <c r="S44" s="31"/>
      <c r="V44" s="280"/>
      <c r="W44" s="280"/>
      <c r="X44" s="281"/>
      <c r="Y44" s="281"/>
      <c r="Z44" s="281"/>
      <c r="AA44" s="281"/>
      <c r="AB44" s="15"/>
      <c r="AC44" s="41"/>
      <c r="AG44" s="45"/>
      <c r="AK44" s="45"/>
      <c r="AL44" s="15"/>
      <c r="AM44" s="15"/>
      <c r="AQ44" s="15"/>
      <c r="AR44" s="55"/>
      <c r="AS44" s="59"/>
      <c r="AT44" s="101"/>
    </row>
    <row r="45" spans="1:46" ht="18" customHeight="1">
      <c r="A45" s="10">
        <v>7</v>
      </c>
      <c r="B45" s="10">
        <v>3163</v>
      </c>
      <c r="C45" s="277" t="s">
        <v>204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2"/>
      <c r="T45" s="280"/>
      <c r="U45" s="280" t="s">
        <v>82</v>
      </c>
      <c r="V45" s="280"/>
      <c r="W45" s="280"/>
      <c r="X45" s="33"/>
      <c r="Y45" s="8"/>
      <c r="Z45" s="12"/>
      <c r="AA45" s="4"/>
      <c r="AB45" s="4"/>
      <c r="AC45" s="43"/>
      <c r="AD45" s="3"/>
      <c r="AE45" s="3"/>
      <c r="AF45" s="3"/>
      <c r="AG45" s="46"/>
      <c r="AH45" s="3"/>
      <c r="AI45" s="3"/>
      <c r="AJ45" s="3"/>
      <c r="AK45" s="46"/>
      <c r="AL45" s="4"/>
      <c r="AM45" s="4"/>
      <c r="AN45" s="3"/>
      <c r="AO45" s="3"/>
      <c r="AP45" s="3"/>
      <c r="AQ45" s="4"/>
      <c r="AR45" s="55"/>
      <c r="AS45" s="59"/>
      <c r="AT45" s="101"/>
    </row>
    <row r="46" spans="1:46" ht="18" customHeight="1">
      <c r="A46" s="10">
        <v>42</v>
      </c>
      <c r="B46" s="116">
        <v>3237</v>
      </c>
      <c r="C46" s="217" t="s">
        <v>205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2"/>
      <c r="T46" s="280">
        <v>1579901894071</v>
      </c>
      <c r="U46" s="280" t="s">
        <v>104</v>
      </c>
      <c r="X46" s="12"/>
      <c r="Y46" s="12"/>
      <c r="Z46" s="30"/>
    </row>
    <row r="47" spans="1:46" ht="18" customHeight="1">
      <c r="P47" s="278"/>
      <c r="Q47" s="31"/>
      <c r="R47" s="31"/>
      <c r="S47" s="31"/>
      <c r="X47" s="12"/>
      <c r="Y47" s="12"/>
      <c r="Z47" s="30"/>
    </row>
    <row r="48" spans="1:46" ht="18" customHeight="1">
      <c r="P48" s="278"/>
      <c r="Q48" s="31"/>
      <c r="R48" s="31"/>
      <c r="S48" s="31"/>
      <c r="X48" s="12"/>
      <c r="Y48" s="12"/>
      <c r="Z48" s="30"/>
    </row>
    <row r="49" spans="16:29" ht="18" customHeight="1">
      <c r="P49" s="278"/>
      <c r="Q49" s="31"/>
      <c r="R49" s="31"/>
      <c r="S49" s="31"/>
      <c r="X49" s="12"/>
      <c r="Y49" s="12"/>
      <c r="Z49" s="30"/>
    </row>
    <row r="50" spans="16:29" ht="18" customHeight="1">
      <c r="P50" s="278"/>
      <c r="Q50" s="31"/>
      <c r="R50" s="31"/>
      <c r="S50" s="31"/>
      <c r="X50" s="12"/>
      <c r="Y50" s="12"/>
      <c r="Z50" s="30"/>
    </row>
    <row r="51" spans="16:29" ht="18" customHeight="1">
      <c r="P51" s="278"/>
      <c r="Q51" s="31"/>
      <c r="R51" s="31"/>
      <c r="S51" s="31"/>
      <c r="X51" s="594" t="s">
        <v>206</v>
      </c>
      <c r="Y51" s="594"/>
      <c r="Z51" s="30">
        <f>COUNTIF(Z6:Z27,"ม่วงกาญจน์")</f>
        <v>0</v>
      </c>
    </row>
    <row r="52" spans="16:29" ht="18" customHeight="1">
      <c r="X52" s="594" t="s">
        <v>207</v>
      </c>
      <c r="Y52" s="594"/>
      <c r="Z52" s="30">
        <f>COUNTIF(Z6:Z27,"พนาสวรรค์")</f>
        <v>0</v>
      </c>
    </row>
    <row r="53" spans="16:29" ht="18" customHeight="1">
      <c r="X53" s="594" t="s">
        <v>208</v>
      </c>
      <c r="Y53" s="594"/>
      <c r="Z53" s="30">
        <f>COUNTIF(Z6:Z27,"ใหม่เจริญ")</f>
        <v>0</v>
      </c>
    </row>
    <row r="54" spans="16:29" ht="18" customHeight="1">
      <c r="X54" s="594" t="s">
        <v>209</v>
      </c>
      <c r="Y54" s="594"/>
      <c r="Z54" s="30">
        <f>COUNTIF(Z6:Z27,"ห้วยสา")</f>
        <v>0</v>
      </c>
    </row>
    <row r="55" spans="16:29" ht="18" customHeight="1">
      <c r="X55" s="594" t="s">
        <v>210</v>
      </c>
      <c r="Y55" s="594"/>
      <c r="Z55" s="30">
        <f>COUNTIF(Z6:Z27,"ธารทอง")</f>
        <v>0</v>
      </c>
    </row>
    <row r="56" spans="16:29" ht="18" customHeight="1">
      <c r="X56" s="594" t="s">
        <v>211</v>
      </c>
      <c r="Y56" s="594"/>
      <c r="Z56" s="30">
        <f>COUNTIF(Z6:Z28,"ห้วยตุ๊")</f>
        <v>0</v>
      </c>
    </row>
    <row r="57" spans="16:29" ht="18" customHeight="1">
      <c r="X57" s="594" t="s">
        <v>212</v>
      </c>
      <c r="Y57" s="594"/>
      <c r="Z57" s="30">
        <f>COUNTIF(Z6:Z27,"กิ่วกาญจน์")</f>
        <v>0</v>
      </c>
    </row>
    <row r="58" spans="16:29" ht="18" customHeight="1">
      <c r="X58" s="594" t="s">
        <v>213</v>
      </c>
      <c r="Y58" s="594"/>
      <c r="Z58" s="30">
        <f>COUNTIF(Z6:Z27,"กิ่วดอยหลวง")</f>
        <v>0</v>
      </c>
    </row>
    <row r="59" spans="16:29" ht="18" customHeight="1">
      <c r="X59" s="599" t="s">
        <v>6</v>
      </c>
      <c r="Y59" s="599"/>
      <c r="Z59" s="203">
        <f>SUM(Z28:Z58)</f>
        <v>0</v>
      </c>
    </row>
    <row r="60" spans="16:29" ht="18" customHeight="1">
      <c r="V60" s="198"/>
      <c r="W60" s="198"/>
      <c r="X60" s="198" t="str">
        <f>X53</f>
        <v>ใหม่เจริญ</v>
      </c>
      <c r="Y60" s="198" t="str">
        <f>X54</f>
        <v>ห้วยสา</v>
      </c>
      <c r="Z60" s="198" t="str">
        <f>X55</f>
        <v>ธารทอง</v>
      </c>
      <c r="AA60" s="16" t="str">
        <f>X56</f>
        <v>ห้วยตุ๊</v>
      </c>
      <c r="AB60" s="16" t="str">
        <f>X57</f>
        <v>กิ่วกาญจน์</v>
      </c>
      <c r="AC60" s="16" t="str">
        <f>X58</f>
        <v>กิ่วดอยหลวง</v>
      </c>
    </row>
    <row r="61" spans="16:29" ht="18" customHeight="1">
      <c r="T61" s="198" t="str">
        <f>X52</f>
        <v>พนาสวรรค์</v>
      </c>
      <c r="U61" s="198"/>
      <c r="V61" s="198"/>
      <c r="W61" s="198"/>
      <c r="X61" s="198">
        <f>Z53</f>
        <v>0</v>
      </c>
      <c r="Y61" s="198">
        <f>Z54</f>
        <v>0</v>
      </c>
      <c r="Z61" s="198">
        <f>Z55</f>
        <v>0</v>
      </c>
      <c r="AA61" s="16">
        <f>Z56</f>
        <v>0</v>
      </c>
      <c r="AB61" s="16">
        <f>Z57</f>
        <v>0</v>
      </c>
      <c r="AC61" s="16">
        <f>Z58</f>
        <v>0</v>
      </c>
    </row>
    <row r="62" spans="16:29" ht="18" customHeight="1">
      <c r="T62" s="198">
        <f>Z52</f>
        <v>0</v>
      </c>
      <c r="U62" s="198"/>
    </row>
    <row r="63" spans="16:29" ht="18" customHeight="1"/>
    <row r="64" spans="16:29" ht="18" customHeight="1"/>
    <row r="65" spans="1:46" s="2" customFormat="1" ht="18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22"/>
      <c r="W65" s="22"/>
      <c r="X65" s="52"/>
      <c r="Y65" s="10" t="s">
        <v>82</v>
      </c>
      <c r="Z65" s="10" t="s">
        <v>207</v>
      </c>
      <c r="AA65" s="142"/>
      <c r="AB65" s="142"/>
      <c r="AC65" s="143"/>
      <c r="AG65" s="144"/>
      <c r="AK65" s="144"/>
      <c r="AL65" s="142"/>
      <c r="AM65" s="142"/>
      <c r="AQ65" s="142"/>
      <c r="AR65" s="52"/>
      <c r="AS65" s="58"/>
      <c r="AT65" s="158" t="str">
        <f>DATEDIF(AS65,[1]Sheet1!$K$2,"Y")&amp;"ปี"&amp;DATEDIF(AS65,[1]Sheet1!$K$2,"ym")&amp;"เดือน"&amp;DATEDIF(AS65,[1]Sheet1!$K$2,"md")&amp;"วัน"</f>
        <v>119ปี5เดือน23วัน</v>
      </c>
    </row>
    <row r="66" spans="1:46" ht="18" customHeight="1">
      <c r="A66" s="10">
        <v>12</v>
      </c>
      <c r="B66" s="10">
        <v>3003</v>
      </c>
      <c r="C66" s="11" t="s">
        <v>214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0" t="s">
        <v>215</v>
      </c>
      <c r="T66" s="22">
        <v>1577000024767</v>
      </c>
      <c r="U66" s="22"/>
      <c r="V66" s="32"/>
      <c r="W66" s="32"/>
      <c r="X66" s="33"/>
      <c r="Y66" s="8" t="s">
        <v>104</v>
      </c>
      <c r="Z66" s="12" t="s">
        <v>206</v>
      </c>
      <c r="AA66" s="4"/>
      <c r="AB66" s="4"/>
      <c r="AC66" s="43"/>
      <c r="AD66" s="3"/>
      <c r="AE66" s="3"/>
      <c r="AF66" s="3"/>
      <c r="AG66" s="46"/>
      <c r="AH66" s="3"/>
      <c r="AI66" s="3"/>
      <c r="AJ66" s="3"/>
      <c r="AK66" s="46"/>
      <c r="AL66" s="4"/>
      <c r="AM66" s="4"/>
      <c r="AN66" s="3"/>
      <c r="AO66" s="3"/>
      <c r="AP66" s="3"/>
      <c r="AQ66" s="4"/>
      <c r="AR66" s="55"/>
      <c r="AS66" s="59"/>
      <c r="AT66" s="101" t="str">
        <f>DATEDIF(AS66,[1]Sheet1!$K$2,"Y")&amp;"ปี"&amp;DATEDIF(AS66,[1]Sheet1!$K$2,"ym")&amp;"เดือน"&amp;DATEDIF(AS66,[1]Sheet1!$K$2,"md")&amp;"วัน"</f>
        <v>119ปี5เดือน23วัน</v>
      </c>
    </row>
    <row r="67" spans="1:46" s="60" customFormat="1" ht="18" customHeight="1">
      <c r="A67" s="12">
        <v>34</v>
      </c>
      <c r="B67" s="12">
        <v>3066</v>
      </c>
      <c r="C67" s="13" t="s">
        <v>216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2" t="s">
        <v>217</v>
      </c>
      <c r="T67" s="32">
        <v>1579901770550</v>
      </c>
      <c r="U67" s="32"/>
      <c r="V67" s="299"/>
      <c r="W67" s="299"/>
      <c r="X67" s="300"/>
      <c r="Y67" s="300"/>
      <c r="Z67" s="300"/>
      <c r="AA67" s="300"/>
      <c r="AB67" s="183"/>
      <c r="AC67" s="290"/>
      <c r="AG67" s="291"/>
      <c r="AK67" s="291"/>
      <c r="AL67" s="183"/>
      <c r="AM67" s="183"/>
      <c r="AQ67" s="183"/>
      <c r="AR67" s="301"/>
      <c r="AS67" s="211"/>
      <c r="AT67" s="302"/>
    </row>
    <row r="68" spans="1:46" s="13" customFormat="1" ht="18" customHeight="1">
      <c r="A68" s="162">
        <v>41</v>
      </c>
      <c r="B68" s="162">
        <v>3196</v>
      </c>
      <c r="C68" s="295" t="s">
        <v>218</v>
      </c>
      <c r="D68" s="296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7"/>
      <c r="T68" s="298"/>
      <c r="U68" s="299" t="s">
        <v>104</v>
      </c>
      <c r="V68" s="280"/>
      <c r="W68" s="280"/>
      <c r="X68" s="281"/>
      <c r="Y68" s="281"/>
      <c r="Z68" s="281"/>
      <c r="AA68" s="281"/>
      <c r="AB68" s="12"/>
      <c r="AC68" s="39"/>
      <c r="AG68" s="20"/>
      <c r="AK68" s="20"/>
      <c r="AL68" s="12"/>
      <c r="AM68" s="12"/>
      <c r="AQ68" s="12"/>
      <c r="AR68" s="55"/>
      <c r="AS68" s="56"/>
      <c r="AT68" s="57"/>
    </row>
    <row r="69" spans="1:46" ht="18" customHeight="1">
      <c r="A69" s="10">
        <v>24</v>
      </c>
      <c r="B69" s="10">
        <v>3237</v>
      </c>
      <c r="C69" s="277" t="s">
        <v>219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2" t="s">
        <v>220</v>
      </c>
      <c r="T69" s="280">
        <v>1577000030538</v>
      </c>
      <c r="U69" s="280" t="s">
        <v>82</v>
      </c>
    </row>
    <row r="70" spans="1:46" ht="18" customHeight="1"/>
    <row r="71" spans="1:46" ht="18" customHeight="1"/>
    <row r="72" spans="1:46" ht="18" customHeight="1"/>
    <row r="73" spans="1:46" ht="18" customHeight="1"/>
    <row r="74" spans="1:46" ht="18" customHeight="1"/>
    <row r="75" spans="1:46" ht="18" customHeight="1"/>
    <row r="76" spans="1:46" ht="18" customHeight="1"/>
    <row r="77" spans="1:46" ht="18" customHeight="1"/>
    <row r="78" spans="1:46" ht="18" customHeight="1"/>
    <row r="79" spans="1:46" ht="18" customHeight="1"/>
    <row r="80" spans="1:46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</sheetData>
  <mergeCells count="21">
    <mergeCell ref="X58:Y58"/>
    <mergeCell ref="X59:Y59"/>
    <mergeCell ref="A3:A5"/>
    <mergeCell ref="B3:B5"/>
    <mergeCell ref="C3:C5"/>
    <mergeCell ref="S3:S4"/>
    <mergeCell ref="X53:Y53"/>
    <mergeCell ref="X54:Y54"/>
    <mergeCell ref="X55:Y55"/>
    <mergeCell ref="X56:Y56"/>
    <mergeCell ref="X57:Y57"/>
    <mergeCell ref="AH5:AJ5"/>
    <mergeCell ref="X28:Y28"/>
    <mergeCell ref="X29:Y29"/>
    <mergeCell ref="X51:Y51"/>
    <mergeCell ref="X52:Y52"/>
    <mergeCell ref="A1:S1"/>
    <mergeCell ref="A2:S2"/>
    <mergeCell ref="D3:R3"/>
    <mergeCell ref="X4:Z4"/>
    <mergeCell ref="AD5:AF5"/>
  </mergeCells>
  <pageMargins left="0.78740157480314998" right="0.196850393700787" top="0.39370078740157499" bottom="0.15748031496063" header="0.31496062992126" footer="0.31496062992126"/>
  <pageSetup paperSize="9" orientation="portrait" horizont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AZ168"/>
  <sheetViews>
    <sheetView topLeftCell="A19" workbookViewId="0">
      <selection activeCell="C17" sqref="C17"/>
    </sheetView>
  </sheetViews>
  <sheetFormatPr defaultColWidth="9" defaultRowHeight="23.25"/>
  <cols>
    <col min="1" max="1" width="3.125" style="16" customWidth="1"/>
    <col min="2" max="2" width="6.375" style="16" customWidth="1"/>
    <col min="3" max="3" width="21.75" style="16" customWidth="1"/>
    <col min="4" max="4" width="2.625" style="16" customWidth="1"/>
    <col min="5" max="17" width="3.25" style="16" customWidth="1"/>
    <col min="18" max="18" width="3.125" style="16" customWidth="1"/>
    <col min="19" max="19" width="7.5" style="16" customWidth="1"/>
    <col min="20" max="20" width="20.75" style="16" customWidth="1"/>
    <col min="21" max="21" width="9.5" style="16" customWidth="1"/>
    <col min="22" max="22" width="12.125" style="16" customWidth="1"/>
    <col min="23" max="23" width="11.125" style="16" customWidth="1"/>
    <col min="24" max="24" width="7.875" style="16" customWidth="1"/>
    <col min="25" max="25" width="11" style="16" customWidth="1"/>
    <col min="26" max="26" width="13.75" style="16" customWidth="1"/>
    <col min="27" max="27" width="26" style="16" customWidth="1"/>
    <col min="28" max="28" width="6.75" style="16" customWidth="1"/>
    <col min="29" max="29" width="11.625" style="16" customWidth="1"/>
    <col min="30" max="30" width="5.25" style="16" customWidth="1"/>
    <col min="31" max="32" width="9" style="16" customWidth="1"/>
    <col min="33" max="33" width="15.125" style="16" customWidth="1"/>
    <col min="34" max="35" width="6.75" style="16" customWidth="1"/>
    <col min="36" max="36" width="10.25" style="16" customWidth="1"/>
    <col min="37" max="37" width="11.875" style="16" customWidth="1"/>
    <col min="38" max="38" width="4.25" style="16" customWidth="1"/>
    <col min="39" max="39" width="3.5" style="16" customWidth="1"/>
    <col min="40" max="40" width="6.25" style="16" customWidth="1"/>
    <col min="41" max="41" width="7.5" style="16" customWidth="1"/>
    <col min="42" max="42" width="7" style="16" customWidth="1"/>
    <col min="43" max="43" width="6.5" style="16" customWidth="1"/>
    <col min="44" max="44" width="9" style="16"/>
    <col min="45" max="45" width="13" style="16" customWidth="1"/>
    <col min="46" max="46" width="14.75" style="16" customWidth="1"/>
    <col min="47" max="16384" width="9" style="16"/>
  </cols>
  <sheetData>
    <row r="1" spans="1:52">
      <c r="A1" s="587" t="s">
        <v>1221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150"/>
      <c r="U1" s="150"/>
      <c r="V1" s="150"/>
      <c r="W1" s="150"/>
    </row>
    <row r="2" spans="1:52">
      <c r="A2" s="588" t="s">
        <v>60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150"/>
      <c r="U2" s="150"/>
      <c r="V2" s="150"/>
      <c r="W2" s="150"/>
    </row>
    <row r="3" spans="1:52">
      <c r="A3" s="589" t="s">
        <v>61</v>
      </c>
      <c r="B3" s="590" t="s">
        <v>62</v>
      </c>
      <c r="C3" s="589" t="s">
        <v>63</v>
      </c>
      <c r="D3" s="591" t="s">
        <v>64</v>
      </c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3"/>
      <c r="S3" s="594" t="s">
        <v>65</v>
      </c>
      <c r="X3" s="147"/>
      <c r="Y3" s="147"/>
      <c r="Z3" s="147"/>
    </row>
    <row r="4" spans="1:52" ht="57" customHeight="1">
      <c r="A4" s="589"/>
      <c r="B4" s="590"/>
      <c r="C4" s="589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594"/>
      <c r="T4" s="20"/>
      <c r="U4" s="45"/>
      <c r="V4" s="45"/>
      <c r="W4" s="45"/>
      <c r="X4" s="595" t="s">
        <v>66</v>
      </c>
      <c r="Y4" s="595"/>
      <c r="Z4" s="595"/>
      <c r="AR4" s="94" t="s">
        <v>67</v>
      </c>
      <c r="AS4" s="47" t="s">
        <v>68</v>
      </c>
      <c r="AT4" s="95" t="s">
        <v>69</v>
      </c>
    </row>
    <row r="5" spans="1:52">
      <c r="A5" s="589"/>
      <c r="B5" s="590"/>
      <c r="C5" s="589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51" t="s">
        <v>70</v>
      </c>
      <c r="U5" s="151" t="s">
        <v>71</v>
      </c>
      <c r="V5" s="85" t="s">
        <v>72</v>
      </c>
      <c r="W5" s="232" t="s">
        <v>73</v>
      </c>
      <c r="X5" s="12"/>
      <c r="Y5" s="12"/>
      <c r="Z5" s="36"/>
      <c r="AA5" s="288" t="s">
        <v>74</v>
      </c>
      <c r="AB5" s="289"/>
      <c r="AC5" s="37" t="s">
        <v>75</v>
      </c>
      <c r="AD5" s="598" t="s">
        <v>76</v>
      </c>
      <c r="AE5" s="598"/>
      <c r="AF5" s="598"/>
      <c r="AG5" s="37" t="s">
        <v>77</v>
      </c>
      <c r="AH5" s="598" t="s">
        <v>78</v>
      </c>
      <c r="AI5" s="598"/>
      <c r="AJ5" s="598"/>
      <c r="AK5" s="44" t="s">
        <v>79</v>
      </c>
      <c r="AL5" s="44" t="s">
        <v>80</v>
      </c>
      <c r="AM5" s="44"/>
      <c r="AN5" s="44"/>
      <c r="AO5" s="44"/>
      <c r="AP5" s="44"/>
      <c r="AQ5" s="44"/>
      <c r="AR5" s="155"/>
      <c r="AS5" s="156">
        <f ca="1">TODAY()</f>
        <v>45817</v>
      </c>
      <c r="AT5" s="157"/>
    </row>
    <row r="6" spans="1:52" ht="18" customHeight="1">
      <c r="A6" s="10">
        <v>1</v>
      </c>
      <c r="B6" s="10">
        <v>3169</v>
      </c>
      <c r="C6" s="273" t="s">
        <v>221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2"/>
      <c r="T6" s="279">
        <v>1577000030562</v>
      </c>
      <c r="U6" s="280" t="s">
        <v>82</v>
      </c>
      <c r="V6" t="s">
        <v>222</v>
      </c>
      <c r="W6" s="280"/>
      <c r="X6" s="281" t="s">
        <v>150</v>
      </c>
      <c r="Y6" s="281" t="s">
        <v>223</v>
      </c>
      <c r="Z6" s="281" t="s">
        <v>152</v>
      </c>
      <c r="AA6" s="281" t="s">
        <v>224</v>
      </c>
      <c r="AB6" s="15"/>
      <c r="AC6" s="41"/>
      <c r="AG6" s="45"/>
      <c r="AK6" s="45"/>
      <c r="AL6" s="15"/>
      <c r="AM6" s="15"/>
      <c r="AQ6" s="15"/>
      <c r="AR6" s="55"/>
      <c r="AS6" s="145"/>
      <c r="AT6" s="101"/>
    </row>
    <row r="7" spans="1:52" s="60" customFormat="1" ht="18" customHeight="1">
      <c r="A7" s="10">
        <v>2</v>
      </c>
      <c r="B7" s="10">
        <v>3170</v>
      </c>
      <c r="C7" s="273" t="s">
        <v>225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3"/>
      <c r="T7" s="279">
        <v>1570301239596</v>
      </c>
      <c r="U7" s="282" t="s">
        <v>82</v>
      </c>
      <c r="V7" t="s">
        <v>226</v>
      </c>
      <c r="W7" s="282"/>
      <c r="X7" s="281" t="s">
        <v>145</v>
      </c>
      <c r="Y7" s="281" t="s">
        <v>227</v>
      </c>
      <c r="Z7" s="281" t="s">
        <v>228</v>
      </c>
      <c r="AA7" s="281"/>
      <c r="AB7" s="183"/>
      <c r="AC7" s="290"/>
      <c r="AG7" s="291"/>
      <c r="AK7" s="291"/>
      <c r="AL7" s="183"/>
      <c r="AM7" s="183"/>
      <c r="AQ7" s="183"/>
      <c r="AR7" s="70"/>
      <c r="AS7" s="211"/>
      <c r="AT7" s="292"/>
    </row>
    <row r="8" spans="1:52" s="60" customFormat="1" ht="18" customHeight="1">
      <c r="A8" s="10">
        <v>3</v>
      </c>
      <c r="B8" s="10">
        <v>3172</v>
      </c>
      <c r="C8" s="273" t="s">
        <v>229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3"/>
      <c r="T8" s="279">
        <v>1570301239308</v>
      </c>
      <c r="U8" s="282" t="s">
        <v>82</v>
      </c>
      <c r="V8" t="s">
        <v>230</v>
      </c>
      <c r="W8" s="282"/>
      <c r="X8" s="281" t="s">
        <v>145</v>
      </c>
      <c r="Y8" s="281" t="s">
        <v>231</v>
      </c>
      <c r="Z8" s="281" t="s">
        <v>232</v>
      </c>
      <c r="AA8" s="281"/>
      <c r="AB8" s="183"/>
      <c r="AC8" s="290"/>
      <c r="AG8" s="291"/>
      <c r="AK8" s="291"/>
      <c r="AL8" s="183"/>
      <c r="AM8" s="183"/>
      <c r="AQ8" s="183"/>
      <c r="AR8" s="70"/>
      <c r="AS8" s="211"/>
      <c r="AT8" s="292"/>
    </row>
    <row r="9" spans="1:52" ht="18" customHeight="1">
      <c r="A9" s="10">
        <v>4</v>
      </c>
      <c r="B9" s="10">
        <v>3173</v>
      </c>
      <c r="C9" s="273" t="s">
        <v>233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2"/>
      <c r="T9" s="279">
        <v>1570301239286</v>
      </c>
      <c r="U9" s="280" t="s">
        <v>82</v>
      </c>
      <c r="V9" t="s">
        <v>234</v>
      </c>
      <c r="W9" s="280"/>
      <c r="X9" s="281" t="s">
        <v>150</v>
      </c>
      <c r="Y9" s="281" t="s">
        <v>235</v>
      </c>
      <c r="Z9" s="281" t="s">
        <v>152</v>
      </c>
      <c r="AA9" s="281" t="s">
        <v>236</v>
      </c>
      <c r="AB9" s="15"/>
      <c r="AC9" s="41"/>
      <c r="AG9" s="45"/>
      <c r="AK9" s="45"/>
      <c r="AL9" s="15"/>
      <c r="AM9" s="15"/>
      <c r="AQ9" s="15"/>
      <c r="AR9" s="55"/>
      <c r="AS9" s="59"/>
      <c r="AT9" s="101"/>
    </row>
    <row r="10" spans="1:52" ht="18" customHeight="1">
      <c r="A10" s="10">
        <v>5</v>
      </c>
      <c r="B10" s="10">
        <v>3175</v>
      </c>
      <c r="C10" s="273" t="s">
        <v>237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2"/>
      <c r="T10" s="279">
        <v>1579901884652</v>
      </c>
      <c r="U10" s="280" t="s">
        <v>82</v>
      </c>
      <c r="V10" t="s">
        <v>238</v>
      </c>
      <c r="W10" s="280"/>
      <c r="X10" s="281" t="s">
        <v>145</v>
      </c>
      <c r="Y10" s="281" t="s">
        <v>239</v>
      </c>
      <c r="Z10" s="281" t="s">
        <v>240</v>
      </c>
      <c r="AA10" s="281" t="s">
        <v>241</v>
      </c>
      <c r="AB10" s="15"/>
      <c r="AC10" s="41"/>
      <c r="AG10" s="45"/>
      <c r="AK10" s="45"/>
      <c r="AL10" s="15"/>
      <c r="AM10" s="15"/>
      <c r="AQ10" s="15"/>
      <c r="AR10" s="55"/>
      <c r="AS10" s="59"/>
      <c r="AT10" s="101"/>
    </row>
    <row r="11" spans="1:52" ht="18" customHeight="1">
      <c r="A11" s="10">
        <v>6</v>
      </c>
      <c r="B11" s="10">
        <v>3177</v>
      </c>
      <c r="C11" s="274" t="s">
        <v>242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85"/>
      <c r="T11" s="279">
        <v>1103400418258</v>
      </c>
      <c r="U11" s="280" t="s">
        <v>82</v>
      </c>
      <c r="V11" t="s">
        <v>243</v>
      </c>
      <c r="W11" s="280"/>
      <c r="X11" s="281" t="s">
        <v>150</v>
      </c>
      <c r="Y11" s="281" t="s">
        <v>244</v>
      </c>
      <c r="Z11" s="281" t="s">
        <v>245</v>
      </c>
      <c r="AA11" s="281" t="s">
        <v>246</v>
      </c>
      <c r="AB11" s="15"/>
      <c r="AC11" s="41"/>
      <c r="AG11" s="45"/>
      <c r="AK11" s="45"/>
      <c r="AL11" s="15"/>
      <c r="AM11" s="15"/>
      <c r="AQ11" s="15"/>
      <c r="AR11" s="55"/>
      <c r="AS11" s="59"/>
      <c r="AT11" s="101"/>
    </row>
    <row r="12" spans="1:52" ht="18" customHeight="1">
      <c r="A12" s="10">
        <v>7</v>
      </c>
      <c r="B12" s="10">
        <v>3178</v>
      </c>
      <c r="C12" s="274" t="s">
        <v>247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85"/>
      <c r="T12" s="279">
        <v>1577000029611</v>
      </c>
      <c r="U12" s="282" t="s">
        <v>82</v>
      </c>
      <c r="V12" t="s">
        <v>248</v>
      </c>
      <c r="W12" s="282"/>
      <c r="X12" s="281" t="s">
        <v>150</v>
      </c>
      <c r="Y12" s="281" t="s">
        <v>249</v>
      </c>
      <c r="Z12" s="281" t="s">
        <v>147</v>
      </c>
      <c r="AA12" s="281" t="s">
        <v>250</v>
      </c>
      <c r="AB12" s="15"/>
      <c r="AC12" s="41"/>
      <c r="AG12" s="45"/>
      <c r="AK12" s="45"/>
      <c r="AL12" s="15"/>
      <c r="AM12" s="15"/>
      <c r="AQ12" s="15"/>
      <c r="AR12" s="293"/>
      <c r="AS12" s="59"/>
      <c r="AT12" s="294"/>
    </row>
    <row r="13" spans="1:52" ht="18" customHeight="1">
      <c r="A13" s="10">
        <v>8</v>
      </c>
      <c r="B13" s="10">
        <v>3179</v>
      </c>
      <c r="C13" s="274" t="s">
        <v>251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85"/>
      <c r="T13" s="279">
        <v>1577000030139</v>
      </c>
      <c r="U13" s="280" t="s">
        <v>82</v>
      </c>
      <c r="V13" t="s">
        <v>252</v>
      </c>
      <c r="W13" s="280"/>
      <c r="X13" s="281" t="s">
        <v>150</v>
      </c>
      <c r="Y13" s="281" t="s">
        <v>253</v>
      </c>
      <c r="Z13" s="281" t="s">
        <v>240</v>
      </c>
      <c r="AA13" s="281" t="s">
        <v>254</v>
      </c>
      <c r="AB13" s="15"/>
      <c r="AC13" s="41"/>
      <c r="AG13" s="45"/>
      <c r="AK13" s="45"/>
      <c r="AL13" s="15"/>
      <c r="AM13" s="15"/>
      <c r="AQ13" s="15"/>
      <c r="AR13" s="293"/>
      <c r="AS13" s="59"/>
      <c r="AT13" s="294"/>
    </row>
    <row r="14" spans="1:52" ht="18" customHeight="1">
      <c r="A14" s="10">
        <v>9</v>
      </c>
      <c r="B14" s="10">
        <v>3163</v>
      </c>
      <c r="C14" s="274" t="s">
        <v>255</v>
      </c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85"/>
      <c r="T14" s="279">
        <v>1579901901549</v>
      </c>
      <c r="U14" s="280" t="s">
        <v>82</v>
      </c>
      <c r="V14" t="s">
        <v>256</v>
      </c>
      <c r="W14" s="280"/>
      <c r="X14" s="281"/>
      <c r="Y14" s="281"/>
      <c r="Z14" s="281"/>
      <c r="AA14" s="281"/>
      <c r="AB14" s="15"/>
      <c r="AC14" s="41"/>
      <c r="AG14" s="45"/>
      <c r="AK14" s="45"/>
      <c r="AL14" s="15"/>
      <c r="AM14" s="15"/>
      <c r="AQ14" s="15"/>
      <c r="AR14" s="293"/>
      <c r="AS14" s="59"/>
      <c r="AT14" s="294"/>
    </row>
    <row r="15" spans="1:52" s="115" customFormat="1" ht="18" customHeight="1">
      <c r="A15" s="10">
        <v>10</v>
      </c>
      <c r="B15" s="161">
        <v>3294</v>
      </c>
      <c r="C15" s="257" t="s">
        <v>257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4"/>
      <c r="T15" s="283">
        <v>570300001130</v>
      </c>
      <c r="U15" s="282" t="s">
        <v>82</v>
      </c>
      <c r="V15" s="284">
        <v>240818</v>
      </c>
      <c r="W15" s="282"/>
      <c r="X15" s="285"/>
      <c r="Y15" s="285"/>
      <c r="Z15" s="285"/>
      <c r="AA15" s="285"/>
      <c r="AB15" s="74"/>
      <c r="AC15" s="153"/>
      <c r="AD15" s="76"/>
      <c r="AE15" s="76"/>
      <c r="AF15" s="76"/>
      <c r="AG15" s="138"/>
      <c r="AH15" s="76"/>
      <c r="AI15" s="76"/>
      <c r="AJ15" s="76"/>
      <c r="AK15" s="138"/>
      <c r="AL15" s="74"/>
      <c r="AM15" s="74"/>
      <c r="AN15" s="76"/>
      <c r="AO15" s="76"/>
      <c r="AP15" s="76"/>
      <c r="AQ15" s="74"/>
      <c r="AR15" s="112"/>
      <c r="AS15" s="113"/>
      <c r="AT15" s="74"/>
      <c r="AU15" s="76"/>
      <c r="AV15" s="76"/>
      <c r="AW15" s="76"/>
      <c r="AX15" s="76"/>
      <c r="AY15" s="76"/>
      <c r="AZ15" s="76"/>
    </row>
    <row r="16" spans="1:52" ht="18" customHeight="1">
      <c r="A16" s="10">
        <v>11</v>
      </c>
      <c r="B16" s="10">
        <v>3388</v>
      </c>
      <c r="C16" s="274" t="s">
        <v>1188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85"/>
      <c r="T16" s="279">
        <v>1570301239529</v>
      </c>
      <c r="U16" s="282" t="s">
        <v>82</v>
      </c>
      <c r="V16" s="418">
        <v>241367</v>
      </c>
      <c r="W16" s="280"/>
      <c r="X16" s="281"/>
      <c r="Y16" s="281"/>
      <c r="Z16" s="281"/>
      <c r="AA16" s="281"/>
      <c r="AB16" s="15"/>
      <c r="AC16" s="41"/>
      <c r="AG16" s="45"/>
      <c r="AK16" s="45"/>
      <c r="AL16" s="15"/>
      <c r="AM16" s="15"/>
      <c r="AQ16" s="15"/>
      <c r="AR16" s="293"/>
      <c r="AS16" s="59"/>
      <c r="AT16" s="294"/>
    </row>
    <row r="17" spans="1:46" ht="18" customHeight="1">
      <c r="A17" s="10">
        <v>12</v>
      </c>
      <c r="B17" s="10">
        <v>3432</v>
      </c>
      <c r="C17" s="447" t="s">
        <v>1257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85"/>
      <c r="T17" s="279">
        <v>1570301239235</v>
      </c>
      <c r="U17" s="282" t="s">
        <v>82</v>
      </c>
      <c r="V17" s="418">
        <v>241282</v>
      </c>
      <c r="W17" s="280"/>
      <c r="X17" s="281"/>
      <c r="Y17" s="281"/>
      <c r="Z17" s="281"/>
      <c r="AA17" s="281"/>
      <c r="AB17" s="15"/>
      <c r="AC17" s="41"/>
      <c r="AG17" s="45"/>
      <c r="AK17" s="45"/>
      <c r="AL17" s="15"/>
      <c r="AM17" s="15"/>
      <c r="AQ17" s="15"/>
      <c r="AR17" s="293"/>
      <c r="AS17" s="59"/>
      <c r="AT17" s="294"/>
    </row>
    <row r="18" spans="1:46" ht="18" customHeight="1">
      <c r="A18" s="10">
        <v>13</v>
      </c>
      <c r="B18" s="10">
        <v>3433</v>
      </c>
      <c r="C18" s="447" t="s">
        <v>1273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85"/>
      <c r="T18" s="279">
        <v>1577000032271</v>
      </c>
      <c r="U18" s="282" t="s">
        <v>82</v>
      </c>
      <c r="V18" s="418">
        <v>241556</v>
      </c>
      <c r="W18" s="280"/>
      <c r="X18" s="281"/>
      <c r="Y18" s="281"/>
      <c r="Z18" s="281"/>
      <c r="AA18" s="281"/>
      <c r="AB18" s="15"/>
      <c r="AC18" s="41"/>
      <c r="AG18" s="45"/>
      <c r="AK18" s="45"/>
      <c r="AL18" s="15"/>
      <c r="AM18" s="15"/>
      <c r="AQ18" s="15"/>
      <c r="AR18" s="293"/>
      <c r="AS18" s="59"/>
      <c r="AT18" s="294"/>
    </row>
    <row r="19" spans="1:46" ht="18" customHeight="1">
      <c r="A19" s="10">
        <v>14</v>
      </c>
      <c r="B19" s="161">
        <v>3189</v>
      </c>
      <c r="C19" s="257" t="s">
        <v>258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2"/>
      <c r="T19" s="279">
        <v>1570301239642</v>
      </c>
      <c r="U19" s="280" t="s">
        <v>104</v>
      </c>
      <c r="V19" t="s">
        <v>259</v>
      </c>
      <c r="W19" s="280"/>
      <c r="X19" s="281" t="s">
        <v>150</v>
      </c>
      <c r="Y19" s="281" t="s">
        <v>260</v>
      </c>
      <c r="Z19" s="281" t="s">
        <v>261</v>
      </c>
      <c r="AA19" s="281" t="s">
        <v>262</v>
      </c>
      <c r="AB19" s="4"/>
      <c r="AC19" s="43"/>
      <c r="AD19" s="3"/>
      <c r="AE19" s="3"/>
      <c r="AF19" s="3"/>
      <c r="AG19" s="46"/>
      <c r="AH19" s="3"/>
      <c r="AI19" s="3"/>
      <c r="AJ19" s="3"/>
      <c r="AK19" s="46"/>
      <c r="AL19" s="4"/>
      <c r="AM19" s="4"/>
      <c r="AN19" s="3"/>
      <c r="AO19" s="3"/>
      <c r="AP19" s="3"/>
      <c r="AQ19" s="4"/>
      <c r="AR19" s="55"/>
      <c r="AS19" s="59"/>
      <c r="AT19" s="101"/>
    </row>
    <row r="20" spans="1:46" s="60" customFormat="1" ht="18" customHeight="1">
      <c r="A20" s="10">
        <v>15</v>
      </c>
      <c r="B20" s="161">
        <v>3190</v>
      </c>
      <c r="C20" s="257" t="s">
        <v>263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3"/>
      <c r="T20" s="279">
        <v>1570301239111</v>
      </c>
      <c r="U20" s="280" t="s">
        <v>104</v>
      </c>
      <c r="V20" t="s">
        <v>264</v>
      </c>
      <c r="W20" s="280"/>
      <c r="X20" s="281" t="s">
        <v>265</v>
      </c>
      <c r="Y20" s="281" t="s">
        <v>266</v>
      </c>
      <c r="Z20" s="281" t="s">
        <v>267</v>
      </c>
      <c r="AA20" s="281" t="s">
        <v>268</v>
      </c>
      <c r="AB20" s="204"/>
      <c r="AC20" s="207"/>
      <c r="AD20" s="208"/>
      <c r="AE20" s="208"/>
      <c r="AF20" s="208"/>
      <c r="AG20" s="209"/>
      <c r="AH20" s="208"/>
      <c r="AI20" s="208"/>
      <c r="AJ20" s="208"/>
      <c r="AK20" s="209"/>
      <c r="AL20" s="204"/>
      <c r="AM20" s="204"/>
      <c r="AN20" s="208"/>
      <c r="AO20" s="208"/>
      <c r="AP20" s="208"/>
      <c r="AQ20" s="204"/>
      <c r="AR20" s="70"/>
      <c r="AS20" s="211"/>
      <c r="AT20" s="292"/>
    </row>
    <row r="21" spans="1:46" ht="18" customHeight="1">
      <c r="A21" s="10">
        <v>16</v>
      </c>
      <c r="B21" s="161">
        <v>3191</v>
      </c>
      <c r="C21" s="257" t="s">
        <v>269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2"/>
      <c r="T21" s="279">
        <v>1577000031674</v>
      </c>
      <c r="U21" s="280" t="s">
        <v>104</v>
      </c>
      <c r="V21" t="s">
        <v>270</v>
      </c>
      <c r="W21" s="280"/>
      <c r="X21" s="281" t="s">
        <v>150</v>
      </c>
      <c r="Y21" s="281" t="s">
        <v>271</v>
      </c>
      <c r="Z21" s="281" t="s">
        <v>272</v>
      </c>
      <c r="AA21" s="281" t="s">
        <v>273</v>
      </c>
      <c r="AB21" s="4"/>
      <c r="AC21" s="43"/>
      <c r="AD21" s="3"/>
      <c r="AE21" s="3"/>
      <c r="AF21" s="3"/>
      <c r="AG21" s="46"/>
      <c r="AH21" s="3"/>
      <c r="AI21" s="3"/>
      <c r="AJ21" s="3"/>
      <c r="AK21" s="46"/>
      <c r="AL21" s="4"/>
      <c r="AM21" s="4"/>
      <c r="AN21" s="3"/>
      <c r="AO21" s="3"/>
      <c r="AP21" s="3"/>
      <c r="AQ21" s="4"/>
      <c r="AR21" s="55"/>
      <c r="AS21" s="59"/>
      <c r="AT21" s="101"/>
    </row>
    <row r="22" spans="1:46" ht="18" customHeight="1">
      <c r="A22" s="10">
        <v>17</v>
      </c>
      <c r="B22" s="161">
        <v>3193</v>
      </c>
      <c r="C22" s="257" t="s">
        <v>274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2"/>
      <c r="T22" s="279">
        <v>1577000031241</v>
      </c>
      <c r="U22" s="280" t="s">
        <v>104</v>
      </c>
      <c r="V22" t="s">
        <v>275</v>
      </c>
      <c r="W22" s="280"/>
      <c r="X22" s="281" t="s">
        <v>150</v>
      </c>
      <c r="Y22" s="281" t="s">
        <v>276</v>
      </c>
      <c r="Z22" s="281" t="s">
        <v>160</v>
      </c>
      <c r="AA22" s="281" t="s">
        <v>277</v>
      </c>
      <c r="AB22" s="15"/>
      <c r="AC22" s="41"/>
      <c r="AG22" s="45"/>
      <c r="AK22" s="45"/>
      <c r="AL22" s="15"/>
      <c r="AM22" s="15"/>
      <c r="AQ22" s="15"/>
      <c r="AR22" s="55"/>
      <c r="AS22" s="59"/>
      <c r="AT22" s="101"/>
    </row>
    <row r="23" spans="1:46" s="60" customFormat="1" ht="18" customHeight="1">
      <c r="A23" s="10">
        <v>18</v>
      </c>
      <c r="B23" s="161">
        <v>3194</v>
      </c>
      <c r="C23" s="257" t="s">
        <v>278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3"/>
      <c r="T23" s="279">
        <v>57081062679</v>
      </c>
      <c r="U23" s="280" t="s">
        <v>104</v>
      </c>
      <c r="V23" t="s">
        <v>279</v>
      </c>
      <c r="W23" s="280"/>
      <c r="X23" s="281" t="s">
        <v>265</v>
      </c>
      <c r="Y23" s="281" t="s">
        <v>280</v>
      </c>
      <c r="Z23" s="281" t="s">
        <v>281</v>
      </c>
      <c r="AA23" s="281" t="s">
        <v>282</v>
      </c>
      <c r="AB23" s="183"/>
      <c r="AC23" s="290"/>
      <c r="AG23" s="291"/>
      <c r="AK23" s="291"/>
      <c r="AL23" s="183"/>
      <c r="AM23" s="183"/>
      <c r="AQ23" s="183"/>
      <c r="AR23" s="70"/>
      <c r="AS23" s="211"/>
      <c r="AT23" s="292"/>
    </row>
    <row r="24" spans="1:46" ht="18" customHeight="1">
      <c r="A24" s="10">
        <v>19</v>
      </c>
      <c r="B24" s="161">
        <v>3195</v>
      </c>
      <c r="C24" s="257" t="s">
        <v>283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2"/>
      <c r="T24" s="279">
        <v>1570301239081</v>
      </c>
      <c r="U24" s="280" t="s">
        <v>104</v>
      </c>
      <c r="V24" t="s">
        <v>284</v>
      </c>
      <c r="W24" s="280"/>
      <c r="X24" s="281" t="s">
        <v>265</v>
      </c>
      <c r="Y24" s="281" t="s">
        <v>285</v>
      </c>
      <c r="Z24" s="281" t="s">
        <v>286</v>
      </c>
      <c r="AA24" s="281" t="s">
        <v>287</v>
      </c>
      <c r="AB24" s="15"/>
      <c r="AC24" s="41"/>
      <c r="AG24" s="45"/>
      <c r="AK24" s="45"/>
      <c r="AL24" s="15"/>
      <c r="AM24" s="15"/>
      <c r="AQ24" s="15"/>
      <c r="AR24" s="55"/>
      <c r="AS24" s="59"/>
      <c r="AT24" s="101"/>
    </row>
    <row r="25" spans="1:46" ht="18" customHeight="1">
      <c r="A25" s="10">
        <v>20</v>
      </c>
      <c r="B25" s="161">
        <v>3197</v>
      </c>
      <c r="C25" s="275" t="s">
        <v>288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279">
        <v>1570301239367</v>
      </c>
      <c r="U25" s="280" t="s">
        <v>104</v>
      </c>
      <c r="V25" t="s">
        <v>289</v>
      </c>
      <c r="W25" s="280"/>
      <c r="X25" s="281"/>
      <c r="Y25" s="281"/>
      <c r="Z25" s="281"/>
      <c r="AA25" s="281"/>
      <c r="AR25" s="13"/>
      <c r="AT25" s="34"/>
    </row>
    <row r="26" spans="1:46" s="60" customFormat="1" ht="18" customHeight="1">
      <c r="A26" s="10">
        <v>21</v>
      </c>
      <c r="B26" s="161">
        <v>3198</v>
      </c>
      <c r="C26" s="257" t="s">
        <v>290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3"/>
      <c r="T26" s="279">
        <v>1577000030261</v>
      </c>
      <c r="U26" s="280" t="s">
        <v>104</v>
      </c>
      <c r="V26" t="s">
        <v>289</v>
      </c>
      <c r="W26" s="280"/>
      <c r="X26" s="281" t="s">
        <v>150</v>
      </c>
      <c r="Y26" s="281" t="s">
        <v>291</v>
      </c>
      <c r="Z26" s="281" t="s">
        <v>292</v>
      </c>
      <c r="AA26" s="281" t="s">
        <v>293</v>
      </c>
      <c r="AB26" s="204"/>
      <c r="AC26" s="207"/>
      <c r="AD26" s="208"/>
      <c r="AE26" s="208"/>
      <c r="AF26" s="208"/>
      <c r="AG26" s="209"/>
      <c r="AH26" s="208"/>
      <c r="AI26" s="208"/>
      <c r="AJ26" s="208"/>
      <c r="AK26" s="209"/>
      <c r="AL26" s="204"/>
      <c r="AM26" s="204"/>
      <c r="AN26" s="208"/>
      <c r="AO26" s="208"/>
      <c r="AP26" s="208"/>
      <c r="AQ26" s="204"/>
      <c r="AR26" s="210"/>
      <c r="AS26" s="211"/>
      <c r="AT26" s="212"/>
    </row>
    <row r="27" spans="1:46" ht="18" customHeight="1">
      <c r="A27" s="10">
        <v>22</v>
      </c>
      <c r="B27" s="161">
        <v>3298</v>
      </c>
      <c r="C27" s="275" t="s">
        <v>294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85"/>
      <c r="T27" s="279">
        <v>570300001105</v>
      </c>
      <c r="U27" s="280" t="s">
        <v>104</v>
      </c>
      <c r="V27" s="286">
        <v>240762</v>
      </c>
      <c r="W27" s="280"/>
      <c r="X27" s="281"/>
      <c r="Y27" s="281"/>
      <c r="Z27" s="281"/>
      <c r="AA27" s="281"/>
      <c r="AB27" s="15"/>
      <c r="AC27" s="41"/>
      <c r="AG27" s="45"/>
      <c r="AK27" s="45"/>
      <c r="AL27" s="15"/>
      <c r="AM27" s="15"/>
      <c r="AQ27" s="15"/>
      <c r="AR27" s="293"/>
      <c r="AS27" s="59"/>
      <c r="AT27" s="294"/>
    </row>
    <row r="28" spans="1:46" s="13" customFormat="1" ht="18" customHeight="1">
      <c r="A28" s="10">
        <v>23</v>
      </c>
      <c r="B28" s="103">
        <v>3300</v>
      </c>
      <c r="C28" s="276" t="s">
        <v>295</v>
      </c>
      <c r="T28" s="546">
        <v>570300001091</v>
      </c>
      <c r="U28" s="280" t="s">
        <v>104</v>
      </c>
      <c r="V28" s="32"/>
      <c r="W28" s="32"/>
      <c r="Y28" s="451"/>
    </row>
    <row r="29" spans="1:46" ht="18" customHeight="1">
      <c r="A29" s="10">
        <v>24</v>
      </c>
      <c r="B29" s="161">
        <v>3434</v>
      </c>
      <c r="C29" s="453" t="s">
        <v>1270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85"/>
      <c r="T29" s="279">
        <v>1577000031755</v>
      </c>
      <c r="U29" s="280" t="s">
        <v>104</v>
      </c>
      <c r="V29" s="418">
        <v>241486</v>
      </c>
      <c r="W29" s="280"/>
      <c r="X29" s="281"/>
      <c r="Y29" s="281"/>
      <c r="Z29" s="281"/>
      <c r="AA29" s="281"/>
      <c r="AB29" s="15"/>
      <c r="AC29" s="41"/>
      <c r="AG29" s="45"/>
      <c r="AK29" s="45"/>
      <c r="AL29" s="15"/>
      <c r="AM29" s="15"/>
      <c r="AQ29" s="15"/>
      <c r="AR29" s="293"/>
      <c r="AS29" s="59"/>
      <c r="AT29" s="294"/>
    </row>
    <row r="30" spans="1:46" s="253" customFormat="1" ht="18" customHeight="1">
      <c r="A30" s="10">
        <v>25</v>
      </c>
      <c r="B30" s="534">
        <v>3480</v>
      </c>
      <c r="C30" s="453" t="s">
        <v>1355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279">
        <v>1577000032085</v>
      </c>
      <c r="U30" s="280" t="s">
        <v>104</v>
      </c>
      <c r="V30" s="418">
        <v>241521</v>
      </c>
      <c r="W30" s="32"/>
      <c r="X30" s="13"/>
      <c r="Y30" s="532"/>
      <c r="Z30" s="13"/>
      <c r="AA30" s="13"/>
    </row>
    <row r="31" spans="1:46" s="13" customFormat="1" ht="18" customHeight="1">
      <c r="P31" s="18" t="s">
        <v>118</v>
      </c>
      <c r="Q31" s="27" t="s">
        <v>4</v>
      </c>
      <c r="R31" s="28" t="s">
        <v>5</v>
      </c>
      <c r="S31" s="29" t="s">
        <v>6</v>
      </c>
      <c r="X31" s="594" t="s">
        <v>142</v>
      </c>
      <c r="Y31" s="594"/>
      <c r="Z31" s="30">
        <f>COUNTIF(Z6:Z26,"ห้วยเย็น")</f>
        <v>0</v>
      </c>
    </row>
    <row r="33" spans="1:46" ht="18" customHeight="1">
      <c r="P33" s="19"/>
      <c r="Q33" s="30">
        <v>13</v>
      </c>
      <c r="R33" s="30">
        <v>12</v>
      </c>
      <c r="S33" s="30">
        <f>SUM(Q33:R33)</f>
        <v>25</v>
      </c>
      <c r="X33" s="594" t="s">
        <v>143</v>
      </c>
      <c r="Y33" s="594"/>
      <c r="Z33" s="30">
        <f>COUNTIF(Z6:Z26,"เมืองกาญจน์")</f>
        <v>0</v>
      </c>
    </row>
    <row r="34" spans="1:46" ht="18" customHeight="1">
      <c r="P34" s="278"/>
      <c r="Q34" s="31"/>
      <c r="R34" s="31"/>
      <c r="S34" s="31"/>
      <c r="X34" s="12"/>
      <c r="Y34" s="12"/>
      <c r="Z34" s="30"/>
    </row>
    <row r="35" spans="1:46" ht="18" customHeight="1">
      <c r="P35" s="278"/>
      <c r="Q35" s="31"/>
      <c r="R35" s="31"/>
      <c r="S35" s="31"/>
      <c r="X35" s="12"/>
      <c r="Y35" s="12"/>
      <c r="Z35" s="30"/>
    </row>
    <row r="36" spans="1:46" ht="18" customHeight="1">
      <c r="P36" s="278"/>
      <c r="Q36" s="31"/>
      <c r="R36" s="31"/>
      <c r="S36" s="31"/>
      <c r="X36" s="12"/>
      <c r="Y36" s="12"/>
      <c r="Z36" s="30"/>
    </row>
    <row r="37" spans="1:46" ht="18" customHeight="1">
      <c r="P37" s="278"/>
      <c r="Q37" s="31"/>
      <c r="R37" s="31"/>
      <c r="S37" s="31"/>
      <c r="T37" s="287">
        <v>1579901894071</v>
      </c>
      <c r="X37" s="12"/>
      <c r="Y37" s="12"/>
      <c r="Z37" s="30"/>
    </row>
    <row r="38" spans="1:46" ht="18" customHeight="1">
      <c r="P38" s="278"/>
      <c r="Q38" s="31"/>
      <c r="R38" s="31"/>
      <c r="S38" s="31"/>
      <c r="X38" s="12"/>
      <c r="Y38" s="12"/>
      <c r="Z38" s="30"/>
    </row>
    <row r="39" spans="1:46" ht="18" customHeight="1">
      <c r="P39" s="278"/>
      <c r="Q39" s="31"/>
      <c r="R39" s="31"/>
      <c r="S39" s="31"/>
      <c r="X39" s="12"/>
      <c r="Y39" s="12"/>
      <c r="Z39" s="30"/>
    </row>
    <row r="40" spans="1:46" ht="18" customHeight="1">
      <c r="P40" s="278"/>
      <c r="Q40" s="31"/>
      <c r="R40" s="31"/>
      <c r="S40" s="31"/>
      <c r="X40" s="12"/>
      <c r="Y40" s="12"/>
      <c r="Z40" s="30"/>
    </row>
    <row r="41" spans="1:46" ht="18" customHeight="1">
      <c r="P41" s="278"/>
      <c r="Q41" s="31"/>
      <c r="R41" s="31"/>
      <c r="S41" s="31"/>
      <c r="X41" s="12"/>
      <c r="Y41" s="12"/>
      <c r="Z41" s="30"/>
    </row>
    <row r="42" spans="1:46" ht="18" customHeight="1">
      <c r="P42" s="278"/>
      <c r="Q42" s="31"/>
      <c r="R42" s="31"/>
      <c r="S42" s="31"/>
      <c r="X42" s="12"/>
      <c r="Y42" s="12"/>
      <c r="Z42" s="30"/>
    </row>
    <row r="43" spans="1:46" ht="18" customHeight="1">
      <c r="P43" s="278"/>
      <c r="Q43" s="31"/>
      <c r="R43" s="31"/>
      <c r="S43" s="31"/>
      <c r="X43" s="12"/>
      <c r="Y43" s="12"/>
      <c r="Z43" s="30"/>
    </row>
    <row r="44" spans="1:46" ht="18" customHeight="1">
      <c r="P44" s="278"/>
      <c r="Q44" s="31"/>
      <c r="R44" s="31"/>
      <c r="S44" s="31"/>
      <c r="X44" s="12"/>
      <c r="Y44" s="12"/>
      <c r="Z44" s="30"/>
    </row>
    <row r="45" spans="1:46" ht="18" customHeight="1">
      <c r="P45" s="278"/>
      <c r="Q45" s="31"/>
      <c r="R45" s="31"/>
      <c r="S45" s="31"/>
      <c r="X45" s="12"/>
      <c r="Y45" s="12"/>
      <c r="Z45" s="30"/>
    </row>
    <row r="46" spans="1:46" ht="18" customHeight="1">
      <c r="P46" s="278"/>
      <c r="Q46" s="31"/>
      <c r="R46" s="31"/>
      <c r="S46" s="31"/>
      <c r="X46" s="12"/>
      <c r="Y46" s="12"/>
      <c r="Z46" s="30"/>
    </row>
    <row r="47" spans="1:46" ht="18" customHeight="1">
      <c r="P47" s="278"/>
      <c r="Q47" s="31"/>
      <c r="R47" s="31"/>
      <c r="S47" s="31"/>
      <c r="X47" s="12"/>
      <c r="Y47" s="12"/>
      <c r="Z47" s="30"/>
    </row>
    <row r="48" spans="1:46" ht="18" customHeight="1">
      <c r="A48" s="10">
        <v>7</v>
      </c>
      <c r="B48" s="10">
        <v>3163</v>
      </c>
      <c r="C48" s="277" t="s">
        <v>204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2"/>
      <c r="T48" s="280"/>
      <c r="U48" s="280" t="s">
        <v>82</v>
      </c>
      <c r="V48" s="280"/>
      <c r="W48" s="280"/>
      <c r="X48" s="281"/>
      <c r="Y48" s="281"/>
      <c r="Z48" s="281"/>
      <c r="AA48" s="281"/>
      <c r="AB48" s="15"/>
      <c r="AC48" s="41"/>
      <c r="AG48" s="45"/>
      <c r="AK48" s="45"/>
      <c r="AL48" s="15"/>
      <c r="AM48" s="15"/>
      <c r="AQ48" s="15"/>
      <c r="AR48" s="55"/>
      <c r="AS48" s="59"/>
      <c r="AT48" s="101"/>
    </row>
    <row r="49" spans="1:46" ht="18" customHeight="1">
      <c r="A49" s="10">
        <v>42</v>
      </c>
      <c r="B49" s="116">
        <v>3237</v>
      </c>
      <c r="C49" s="217" t="s">
        <v>205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2"/>
      <c r="T49" s="280">
        <v>1579901894071</v>
      </c>
      <c r="U49" s="280" t="s">
        <v>104</v>
      </c>
      <c r="V49" s="280"/>
      <c r="W49" s="280"/>
      <c r="X49" s="33"/>
      <c r="Y49" s="8"/>
      <c r="Z49" s="12"/>
      <c r="AA49" s="4"/>
      <c r="AB49" s="4"/>
      <c r="AC49" s="43"/>
      <c r="AD49" s="3"/>
      <c r="AE49" s="3"/>
      <c r="AF49" s="3"/>
      <c r="AG49" s="46"/>
      <c r="AH49" s="3"/>
      <c r="AI49" s="3"/>
      <c r="AJ49" s="3"/>
      <c r="AK49" s="46"/>
      <c r="AL49" s="4"/>
      <c r="AM49" s="4"/>
      <c r="AN49" s="3"/>
      <c r="AO49" s="3"/>
      <c r="AP49" s="3"/>
      <c r="AQ49" s="4"/>
      <c r="AR49" s="55"/>
      <c r="AS49" s="59"/>
      <c r="AT49" s="101"/>
    </row>
    <row r="50" spans="1:46" ht="18" customHeight="1">
      <c r="P50" s="278"/>
      <c r="Q50" s="31"/>
      <c r="R50" s="31"/>
      <c r="S50" s="31"/>
      <c r="X50" s="12"/>
      <c r="Y50" s="12"/>
      <c r="Z50" s="30"/>
    </row>
    <row r="51" spans="1:46" ht="18" customHeight="1">
      <c r="P51" s="278"/>
      <c r="Q51" s="31"/>
      <c r="R51" s="31"/>
      <c r="S51" s="31"/>
      <c r="X51" s="12"/>
      <c r="Y51" s="12"/>
      <c r="Z51" s="30"/>
    </row>
    <row r="52" spans="1:46" ht="18" customHeight="1">
      <c r="P52" s="278"/>
      <c r="Q52" s="31"/>
      <c r="R52" s="31"/>
      <c r="S52" s="31"/>
      <c r="X52" s="12"/>
      <c r="Y52" s="12"/>
      <c r="Z52" s="30"/>
    </row>
    <row r="53" spans="1:46" ht="18" customHeight="1">
      <c r="P53" s="278"/>
      <c r="Q53" s="31"/>
      <c r="R53" s="31"/>
      <c r="S53" s="31"/>
      <c r="X53" s="12"/>
      <c r="Y53" s="12"/>
      <c r="Z53" s="30"/>
    </row>
    <row r="54" spans="1:46" ht="18" customHeight="1">
      <c r="P54" s="278"/>
      <c r="Q54" s="31"/>
      <c r="R54" s="31"/>
      <c r="S54" s="31"/>
      <c r="X54" s="12"/>
      <c r="Y54" s="12"/>
      <c r="Z54" s="30"/>
    </row>
    <row r="55" spans="1:46" ht="18" customHeight="1">
      <c r="X55" s="594" t="s">
        <v>206</v>
      </c>
      <c r="Y55" s="594"/>
      <c r="Z55" s="30">
        <f>COUNTIF(Z6:Z26,"ม่วงกาญจน์")</f>
        <v>0</v>
      </c>
    </row>
    <row r="56" spans="1:46" ht="18" customHeight="1">
      <c r="X56" s="594" t="s">
        <v>207</v>
      </c>
      <c r="Y56" s="594"/>
      <c r="Z56" s="30">
        <f>COUNTIF(Z6:Z26,"พนาสวรรค์")</f>
        <v>0</v>
      </c>
    </row>
    <row r="57" spans="1:46" ht="18" customHeight="1">
      <c r="X57" s="594" t="s">
        <v>208</v>
      </c>
      <c r="Y57" s="594"/>
      <c r="Z57" s="30">
        <f>COUNTIF(Z6:Z26,"ใหม่เจริญ")</f>
        <v>0</v>
      </c>
    </row>
    <row r="58" spans="1:46" ht="18" customHeight="1">
      <c r="X58" s="594" t="s">
        <v>209</v>
      </c>
      <c r="Y58" s="594"/>
      <c r="Z58" s="30">
        <f>COUNTIF(Z6:Z26,"ห้วยสา")</f>
        <v>0</v>
      </c>
    </row>
    <row r="59" spans="1:46" ht="18" customHeight="1">
      <c r="X59" s="594" t="s">
        <v>210</v>
      </c>
      <c r="Y59" s="594"/>
      <c r="Z59" s="30">
        <f>COUNTIF(Z6:Z26,"ธารทอง")</f>
        <v>0</v>
      </c>
    </row>
    <row r="60" spans="1:46" ht="18" customHeight="1">
      <c r="X60" s="594" t="s">
        <v>211</v>
      </c>
      <c r="Y60" s="594"/>
      <c r="Z60" s="30">
        <f>COUNTIF(Z6:Z31,"ห้วยตุ๊")</f>
        <v>0</v>
      </c>
    </row>
    <row r="61" spans="1:46" ht="18" customHeight="1">
      <c r="X61" s="594" t="s">
        <v>212</v>
      </c>
      <c r="Y61" s="594"/>
      <c r="Z61" s="30">
        <f>COUNTIF(Z6:Z26,"กิ่วกาญจน์")</f>
        <v>0</v>
      </c>
    </row>
    <row r="62" spans="1:46" ht="18" customHeight="1">
      <c r="X62" s="594" t="s">
        <v>213</v>
      </c>
      <c r="Y62" s="594"/>
      <c r="Z62" s="30">
        <f>COUNTIF(Z6:Z26,"กิ่วดอยหลวง")</f>
        <v>0</v>
      </c>
    </row>
    <row r="63" spans="1:46" ht="18" customHeight="1">
      <c r="X63" s="599" t="s">
        <v>6</v>
      </c>
      <c r="Y63" s="599"/>
      <c r="Z63" s="203">
        <f>SUM(Z31:Z62)</f>
        <v>0</v>
      </c>
    </row>
    <row r="64" spans="1:46" ht="18" customHeight="1">
      <c r="T64" s="198" t="str">
        <f>X56</f>
        <v>พนาสวรรค์</v>
      </c>
      <c r="U64" s="198"/>
      <c r="V64" s="198"/>
      <c r="W64" s="198"/>
      <c r="X64" s="198" t="str">
        <f>X57</f>
        <v>ใหม่เจริญ</v>
      </c>
      <c r="Y64" s="198" t="str">
        <f>X58</f>
        <v>ห้วยสา</v>
      </c>
      <c r="Z64" s="198" t="str">
        <f>X59</f>
        <v>ธารทอง</v>
      </c>
      <c r="AA64" s="16" t="str">
        <f>X60</f>
        <v>ห้วยตุ๊</v>
      </c>
      <c r="AB64" s="16" t="str">
        <f>X61</f>
        <v>กิ่วกาญจน์</v>
      </c>
      <c r="AC64" s="16" t="str">
        <f>X62</f>
        <v>กิ่วดอยหลวง</v>
      </c>
    </row>
    <row r="65" spans="1:46" ht="18" customHeight="1">
      <c r="T65" s="198">
        <f>Z56</f>
        <v>0</v>
      </c>
      <c r="U65" s="198"/>
      <c r="V65" s="198"/>
      <c r="W65" s="198"/>
      <c r="X65" s="198">
        <f>Z57</f>
        <v>0</v>
      </c>
      <c r="Y65" s="198">
        <f>Z58</f>
        <v>0</v>
      </c>
      <c r="Z65" s="198">
        <f>Z59</f>
        <v>0</v>
      </c>
      <c r="AA65" s="16">
        <f>Z60</f>
        <v>0</v>
      </c>
      <c r="AB65" s="16">
        <f>Z61</f>
        <v>0</v>
      </c>
      <c r="AC65" s="16">
        <f>Z62</f>
        <v>0</v>
      </c>
    </row>
    <row r="66" spans="1:46" ht="18" customHeight="1"/>
    <row r="67" spans="1:46" ht="18" customHeight="1"/>
    <row r="68" spans="1:46" ht="18" customHeight="1"/>
    <row r="69" spans="1:46" s="2" customFormat="1" ht="18" customHeight="1">
      <c r="A69" s="10">
        <v>12</v>
      </c>
      <c r="B69" s="10">
        <v>3003</v>
      </c>
      <c r="C69" s="11" t="s">
        <v>214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0" t="s">
        <v>215</v>
      </c>
      <c r="T69" s="22">
        <v>1577000024767</v>
      </c>
      <c r="U69" s="22"/>
      <c r="V69" s="22"/>
      <c r="W69" s="22"/>
      <c r="X69" s="52"/>
      <c r="Y69" s="10" t="s">
        <v>82</v>
      </c>
      <c r="Z69" s="10" t="s">
        <v>207</v>
      </c>
      <c r="AA69" s="142"/>
      <c r="AB69" s="142"/>
      <c r="AC69" s="143"/>
      <c r="AG69" s="144"/>
      <c r="AK69" s="144"/>
      <c r="AL69" s="142"/>
      <c r="AM69" s="142"/>
      <c r="AQ69" s="142"/>
      <c r="AR69" s="52"/>
      <c r="AS69" s="58"/>
      <c r="AT69" s="158" t="str">
        <f>DATEDIF(AS69,[1]Sheet1!$K$2,"Y")&amp;"ปี"&amp;DATEDIF(AS69,[1]Sheet1!$K$2,"ym")&amp;"เดือน"&amp;DATEDIF(AS69,[1]Sheet1!$K$2,"md")&amp;"วัน"</f>
        <v>119ปี5เดือน23วัน</v>
      </c>
    </row>
    <row r="70" spans="1:46" ht="18" customHeight="1">
      <c r="A70" s="12">
        <v>34</v>
      </c>
      <c r="B70" s="12">
        <v>3066</v>
      </c>
      <c r="C70" s="13" t="s">
        <v>216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2" t="s">
        <v>217</v>
      </c>
      <c r="T70" s="32">
        <v>1579901770550</v>
      </c>
      <c r="U70" s="32"/>
      <c r="V70" s="32"/>
      <c r="W70" s="32"/>
      <c r="X70" s="33"/>
      <c r="Y70" s="8" t="s">
        <v>104</v>
      </c>
      <c r="Z70" s="12" t="s">
        <v>206</v>
      </c>
      <c r="AA70" s="4"/>
      <c r="AB70" s="4"/>
      <c r="AC70" s="43"/>
      <c r="AD70" s="3"/>
      <c r="AE70" s="3"/>
      <c r="AF70" s="3"/>
      <c r="AG70" s="46"/>
      <c r="AH70" s="3"/>
      <c r="AI70" s="3"/>
      <c r="AJ70" s="3"/>
      <c r="AK70" s="46"/>
      <c r="AL70" s="4"/>
      <c r="AM70" s="4"/>
      <c r="AN70" s="3"/>
      <c r="AO70" s="3"/>
      <c r="AP70" s="3"/>
      <c r="AQ70" s="4"/>
      <c r="AR70" s="55"/>
      <c r="AS70" s="59"/>
      <c r="AT70" s="101" t="str">
        <f>DATEDIF(AS70,[1]Sheet1!$K$2,"Y")&amp;"ปี"&amp;DATEDIF(AS70,[1]Sheet1!$K$2,"ym")&amp;"เดือน"&amp;DATEDIF(AS70,[1]Sheet1!$K$2,"md")&amp;"วัน"</f>
        <v>119ปี5เดือน23วัน</v>
      </c>
    </row>
    <row r="71" spans="1:46" s="60" customFormat="1" ht="18" customHeight="1">
      <c r="A71" s="162">
        <v>41</v>
      </c>
      <c r="B71" s="162">
        <v>3196</v>
      </c>
      <c r="C71" s="295" t="s">
        <v>218</v>
      </c>
      <c r="D71" s="296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7"/>
      <c r="T71" s="298"/>
      <c r="U71" s="299" t="s">
        <v>104</v>
      </c>
      <c r="V71" s="299"/>
      <c r="W71" s="299"/>
      <c r="X71" s="300"/>
      <c r="Y71" s="300"/>
      <c r="Z71" s="300"/>
      <c r="AA71" s="300"/>
      <c r="AB71" s="183"/>
      <c r="AC71" s="290"/>
      <c r="AG71" s="291"/>
      <c r="AK71" s="291"/>
      <c r="AL71" s="183"/>
      <c r="AM71" s="183"/>
      <c r="AQ71" s="183"/>
      <c r="AR71" s="301"/>
      <c r="AS71" s="211"/>
      <c r="AT71" s="302"/>
    </row>
    <row r="72" spans="1:46" s="13" customFormat="1" ht="18" customHeight="1">
      <c r="A72" s="10">
        <v>24</v>
      </c>
      <c r="B72" s="10">
        <v>3237</v>
      </c>
      <c r="C72" s="277" t="s">
        <v>219</v>
      </c>
      <c r="S72" s="12" t="s">
        <v>220</v>
      </c>
      <c r="T72" s="280">
        <v>1577000030538</v>
      </c>
      <c r="U72" s="280" t="s">
        <v>82</v>
      </c>
      <c r="V72" s="280"/>
      <c r="W72" s="280"/>
      <c r="X72" s="281"/>
      <c r="Y72" s="281"/>
      <c r="Z72" s="281"/>
      <c r="AA72" s="281"/>
      <c r="AB72" s="12"/>
      <c r="AC72" s="39"/>
      <c r="AG72" s="20"/>
      <c r="AK72" s="20"/>
      <c r="AL72" s="12"/>
      <c r="AM72" s="12"/>
      <c r="AQ72" s="12"/>
      <c r="AR72" s="55"/>
      <c r="AS72" s="56"/>
      <c r="AT72" s="57"/>
    </row>
    <row r="73" spans="1:46" ht="18" customHeight="1"/>
    <row r="74" spans="1:46" ht="18" customHeight="1"/>
    <row r="75" spans="1:46" ht="18" customHeight="1"/>
    <row r="76" spans="1:46" ht="18" customHeight="1"/>
    <row r="77" spans="1:46" ht="18" customHeight="1"/>
    <row r="78" spans="1:46" ht="18" customHeight="1"/>
    <row r="79" spans="1:46" ht="18" customHeight="1"/>
    <row r="80" spans="1:46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</sheetData>
  <mergeCells count="21">
    <mergeCell ref="X62:Y62"/>
    <mergeCell ref="X63:Y63"/>
    <mergeCell ref="A3:A5"/>
    <mergeCell ref="B3:B5"/>
    <mergeCell ref="C3:C5"/>
    <mergeCell ref="S3:S4"/>
    <mergeCell ref="X57:Y57"/>
    <mergeCell ref="X58:Y58"/>
    <mergeCell ref="X59:Y59"/>
    <mergeCell ref="X60:Y60"/>
    <mergeCell ref="X61:Y61"/>
    <mergeCell ref="AH5:AJ5"/>
    <mergeCell ref="X31:Y31"/>
    <mergeCell ref="X33:Y33"/>
    <mergeCell ref="X55:Y55"/>
    <mergeCell ref="X56:Y56"/>
    <mergeCell ref="A1:S1"/>
    <mergeCell ref="A2:S2"/>
    <mergeCell ref="D3:R3"/>
    <mergeCell ref="X4:Z4"/>
    <mergeCell ref="AD5:AF5"/>
  </mergeCells>
  <pageMargins left="0.78740157480314998" right="0.196850393700787" top="0.39370078740157499" bottom="0.15748031496063" header="0.31496062992126" footer="0.31496062992126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21</vt:i4>
      </vt:variant>
      <vt:variant>
        <vt:lpstr>ช่วงที่มีชื่อ</vt:lpstr>
      </vt:variant>
      <vt:variant>
        <vt:i4>9</vt:i4>
      </vt:variant>
    </vt:vector>
  </HeadingPairs>
  <TitlesOfParts>
    <vt:vector size="30" baseType="lpstr">
      <vt:lpstr>สรุปจำนวนนักเรียนแยกชั้นเรียน</vt:lpstr>
      <vt:lpstr>แยกตามบ้าน</vt:lpstr>
      <vt:lpstr>อบ2.1</vt:lpstr>
      <vt:lpstr>อบ2.2</vt:lpstr>
      <vt:lpstr>อบ3.1</vt:lpstr>
      <vt:lpstr>อบ 3.2</vt:lpstr>
      <vt:lpstr>ป1</vt:lpstr>
      <vt:lpstr>ป2.1</vt:lpstr>
      <vt:lpstr>ป2.2</vt:lpstr>
      <vt:lpstr>ป3.1</vt:lpstr>
      <vt:lpstr>ป3.2</vt:lpstr>
      <vt:lpstr>ป4.1</vt:lpstr>
      <vt:lpstr>ป4.2</vt:lpstr>
      <vt:lpstr>ป5</vt:lpstr>
      <vt:lpstr>ป6.1</vt:lpstr>
      <vt:lpstr>ป6.2</vt:lpstr>
      <vt:lpstr>ม1.1</vt:lpstr>
      <vt:lpstr>ม1.2</vt:lpstr>
      <vt:lpstr>ม.2.1</vt:lpstr>
      <vt:lpstr>ม2.2</vt:lpstr>
      <vt:lpstr>ม.3</vt:lpstr>
      <vt:lpstr>ป4.1!Print_Area</vt:lpstr>
      <vt:lpstr>ป4.2!Print_Area</vt:lpstr>
      <vt:lpstr>ป5!Print_Area</vt:lpstr>
      <vt:lpstr>ป6.1!Print_Area</vt:lpstr>
      <vt:lpstr>ม.2.1!Print_Area</vt:lpstr>
      <vt:lpstr>ม.3!Print_Area</vt:lpstr>
      <vt:lpstr>ม1.1!Print_Area</vt:lpstr>
      <vt:lpstr>ม2.2!Print_Area</vt:lpstr>
      <vt:lpstr>สรุปจำนวนนักเรียนแยกชั้นเรียน!Print_Area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2025-06-04T07:25:57Z</cp:lastPrinted>
  <dcterms:created xsi:type="dcterms:W3CDTF">2018-06-02T07:51:00Z</dcterms:created>
  <dcterms:modified xsi:type="dcterms:W3CDTF">2025-06-09T10:48:02Z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7615232B15EC418CBC652898F4D82327_12</vt:lpwstr>
  </property>
  <property fmtid="{D5CDD505-2E9C-101B-9397-08002B2CF9AE}" pid="3" name="KSOProductBuildVer">
    <vt:lpwstr>1054-12.2.0.13538</vt:lpwstr>
  </property>
</Properties>
</file>